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workbookProtection workbookAlgorithmName="SHA-512" workbookHashValue="pn84JluqG89P7jlVFRFlttp6TIN0Z7WzCXTCKBQFT4F1yYFSZc48XuA9SaH5MPnE+o3qLAsgl1XDelhx45T84Q==" workbookSpinCount="100000" workbookSaltValue="GhqcoM2pFh8tirE00J2kUg==" lockStructure="1"/>
  <bookViews>
    <workbookView xWindow="28680" yWindow="65416" windowWidth="29040" windowHeight="15840" activeTab="0"/>
  </bookViews>
  <sheets>
    <sheet name="Invulblad" sheetId="1" r:id="rId1"/>
    <sheet name="regel 1" sheetId="2" r:id="rId2"/>
    <sheet name="regel 2" sheetId="3" r:id="rId3"/>
    <sheet name="regel 3" sheetId="4" r:id="rId4"/>
    <sheet name="regel 4" sheetId="5" r:id="rId5"/>
    <sheet name="regel 5" sheetId="6" r:id="rId6"/>
    <sheet name="regel 6" sheetId="7" r:id="rId7"/>
  </sheets>
  <definedNames>
    <definedName name="_xlnm.Print_Area" localSheetId="0">'Invulblad'!$B$2:$O$45</definedName>
    <definedName name="_xlnm.Print_Area" localSheetId="1">'regel 1'!$A$1:$Q$37</definedName>
    <definedName name="_xlnm.Print_Area" localSheetId="2">'regel 2'!$A$1:$Q$36</definedName>
    <definedName name="_xlnm.Print_Area" localSheetId="3">'regel 3'!$A$1:$Q$36</definedName>
    <definedName name="_xlnm.Print_Area" localSheetId="4">'regel 4'!$A$1:$Q$36</definedName>
    <definedName name="_xlnm.Print_Area" localSheetId="5">'regel 5'!$A$1:$Q$36</definedName>
    <definedName name="_xlnm.Print_Area" localSheetId="6">'regel 6'!$A$1:$Q$36</definedName>
    <definedName name="chinchilla">'Invulblad'!$S$32:$S$33</definedName>
    <definedName name="crepi">'Invulblad'!$S$28:$S$29</definedName>
    <definedName name="satijn">'Invulblad'!$S$30:$S$31</definedName>
    <definedName name="Standaard_onbewerkt">'Invulblad'!$S$25:$S$27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<sst xmlns="http://schemas.openxmlformats.org/spreadsheetml/2006/main" count="550" uniqueCount="135">
  <si>
    <t>figuurglas</t>
  </si>
  <si>
    <t>kleur rand</t>
  </si>
  <si>
    <t>zwart</t>
  </si>
  <si>
    <t>crepi</t>
  </si>
  <si>
    <t>wit</t>
  </si>
  <si>
    <t>satijn</t>
  </si>
  <si>
    <t>chinchilla</t>
  </si>
  <si>
    <t xml:space="preserve">minimaal nodige </t>
  </si>
  <si>
    <t>glaspakket</t>
  </si>
  <si>
    <t>U-waarde</t>
  </si>
  <si>
    <t>HR+</t>
  </si>
  <si>
    <t>HR++</t>
  </si>
  <si>
    <t>Maten invoeren in mm.</t>
  </si>
  <si>
    <t>breedte</t>
  </si>
  <si>
    <t>hoogte</t>
  </si>
  <si>
    <t>dagkant</t>
  </si>
  <si>
    <t>aantal</t>
  </si>
  <si>
    <t>E</t>
  </si>
  <si>
    <t>F</t>
  </si>
  <si>
    <t>A</t>
  </si>
  <si>
    <t>B</t>
  </si>
  <si>
    <t>D</t>
  </si>
  <si>
    <t>S</t>
  </si>
  <si>
    <t>Bedrijfsnaam</t>
  </si>
  <si>
    <t>kunststof</t>
  </si>
  <si>
    <t>Let op de omschrijving en niet op de letter (letter B staat niet voor breedte)</t>
  </si>
  <si>
    <t>ramen</t>
  </si>
  <si>
    <t>dagmaat</t>
  </si>
  <si>
    <t>sponningmaat</t>
  </si>
  <si>
    <t>onder</t>
  </si>
  <si>
    <t>C</t>
  </si>
  <si>
    <t>sponningdiepte</t>
  </si>
  <si>
    <t>tbv scharnier</t>
  </si>
  <si>
    <t>omranding</t>
  </si>
  <si>
    <t>Order/referentie</t>
  </si>
  <si>
    <t>Gevraagde datum</t>
  </si>
  <si>
    <t>(Glasmaat is maat F - 8 mm voor de breedte en maat B - 9 mm voor de hoogte !)</t>
  </si>
  <si>
    <t>(verplicht)</t>
  </si>
  <si>
    <t>Instructie voor het invullen van onderstaande tabel</t>
  </si>
  <si>
    <t>breed</t>
  </si>
  <si>
    <t>hoog</t>
  </si>
  <si>
    <t>Beschermfolie: Nee</t>
  </si>
  <si>
    <t>Draairichting: Niet van toepassing</t>
  </si>
  <si>
    <t xml:space="preserve">Kozijnmerk: </t>
  </si>
  <si>
    <t xml:space="preserve">Verkoopopmerking: </t>
  </si>
  <si>
    <t xml:space="preserve">Special: False Omschrijving: </t>
  </si>
  <si>
    <t>Correctie raambreedte: 0 Correctie raamhoogte: 0</t>
  </si>
  <si>
    <t>Controles uitzetten: Diagonaal False, Verhouding False, Draairaam False</t>
  </si>
  <si>
    <t xml:space="preserve">Artikelnummerextra: </t>
  </si>
  <si>
    <t xml:space="preserve">Glasuitvoering: </t>
  </si>
  <si>
    <t xml:space="preserve">U-waarde Glaspakket: </t>
  </si>
  <si>
    <t xml:space="preserve">Maat: </t>
  </si>
  <si>
    <t>DIGITAAL bestelformulier voor houten kozijnen</t>
  </si>
  <si>
    <t>Uitzetraam met wegdraaibare combi  (type 1091)</t>
  </si>
  <si>
    <t>Hout</t>
  </si>
  <si>
    <t xml:space="preserve">Kozijntype: </t>
  </si>
  <si>
    <t xml:space="preserve">Kozijndetaillering: </t>
  </si>
  <si>
    <t>Vlakke BUITEN sponning</t>
  </si>
  <si>
    <t xml:space="preserve">Raamtype: </t>
  </si>
  <si>
    <t>Uitzetraam ISO 1000 dubbelglas</t>
  </si>
  <si>
    <t xml:space="preserve">Raambedieining: </t>
  </si>
  <si>
    <t>BUVA wegdraaibare combi-uitzetter</t>
  </si>
  <si>
    <t xml:space="preserve">Glasartikelnummer: </t>
  </si>
  <si>
    <t>Kleurrandafwerking:</t>
  </si>
  <si>
    <t>kunststof omkadering 15 mm breed</t>
  </si>
  <si>
    <t xml:space="preserve">KleurWhitco: </t>
  </si>
  <si>
    <t>Niet van toepassing</t>
  </si>
  <si>
    <t>Nee</t>
  </si>
  <si>
    <t>weet ik niet</t>
  </si>
  <si>
    <t>Dagkantprofiel:</t>
  </si>
  <si>
    <t xml:space="preserve">Afmetingen: </t>
  </si>
  <si>
    <t xml:space="preserve">Dagmaat breedte </t>
  </si>
  <si>
    <t xml:space="preserve">Dagmaat hoogte  </t>
  </si>
  <si>
    <t xml:space="preserve">Sponningsmaat breedte  </t>
  </si>
  <si>
    <t xml:space="preserve"> Sponningsmaat hoogte </t>
  </si>
  <si>
    <t xml:space="preserve">Sponninghoogte: </t>
  </si>
  <si>
    <t xml:space="preserve"> Boven </t>
  </si>
  <si>
    <t xml:space="preserve">Onder </t>
  </si>
  <si>
    <t>Links</t>
  </si>
  <si>
    <t>Rechts</t>
  </si>
  <si>
    <t>Dagkantbreedte:</t>
  </si>
  <si>
    <t>Aantal ramen:</t>
  </si>
  <si>
    <t>Raambreedte</t>
  </si>
  <si>
    <t>Raamhoogte</t>
  </si>
  <si>
    <t>Controles Diagonaal: ??? Verhouding: ????? Draairaam: ?????</t>
  </si>
  <si>
    <t xml:space="preserve">Extra korting: </t>
  </si>
  <si>
    <t>5-9-5                    U= 3,0</t>
  </si>
  <si>
    <t>5-9-6C                  U= 3,0</t>
  </si>
  <si>
    <t>5-9-5S                  U= 3,0</t>
  </si>
  <si>
    <t>5-9-6CH               U= 3,0</t>
  </si>
  <si>
    <t>6HG-15A-6HA     U= 1,2 (HR++)</t>
  </si>
  <si>
    <t>6K-12A-6C           U= 1,6 (HR+)</t>
  </si>
  <si>
    <t>6K-12A-6CH        U= 1,6 (HR+)</t>
  </si>
  <si>
    <t>6K-12A-5S           U= 1,6 (HR+)</t>
  </si>
  <si>
    <t>5-12A-6K              U= 1,6 (HR+)</t>
  </si>
  <si>
    <t>Standaard_onbewerkt</t>
  </si>
  <si>
    <t>Standaard onbewerkt</t>
  </si>
  <si>
    <r>
      <t xml:space="preserve">scharniersponning </t>
    </r>
    <r>
      <rPr>
        <b/>
        <sz val="11"/>
        <color theme="1"/>
        <rFont val="Uni Neue Book"/>
        <family val="3"/>
      </rPr>
      <t>S</t>
    </r>
  </si>
  <si>
    <t>(basis 1)</t>
  </si>
  <si>
    <t>(basis 2)</t>
  </si>
  <si>
    <t xml:space="preserve">en </t>
  </si>
  <si>
    <t xml:space="preserve">Bij voorkeur </t>
  </si>
  <si>
    <t>invullen</t>
  </si>
  <si>
    <t>velden invullen van maat E en A (zie tekening)</t>
  </si>
  <si>
    <t>velden invullen van maat F en B (zie tekening)</t>
  </si>
  <si>
    <t>Alleen dagmaten ingemeten</t>
  </si>
  <si>
    <t>Alleen sponningmaten ingemeten</t>
  </si>
  <si>
    <t xml:space="preserve">Digitaal ingevulde excelbestand verzenden naar   </t>
  </si>
  <si>
    <t>glas.schilders@buva.nl</t>
  </si>
  <si>
    <t>scharniersponning S</t>
  </si>
  <si>
    <t>standaard RVS scharnier</t>
  </si>
  <si>
    <t>Niet snel RVS scharnier</t>
  </si>
  <si>
    <t>mm</t>
  </si>
  <si>
    <t>Extra info:</t>
  </si>
  <si>
    <t>minimaal nodig</t>
  </si>
  <si>
    <t>voor de 1393350</t>
  </si>
  <si>
    <t>voor de 1393351 (niet snelmontage)</t>
  </si>
  <si>
    <t>Juist opgegeven breedte maten van de dagmaat en de sponningmaat?</t>
  </si>
  <si>
    <t>Juist opgegeven hoogte maten van de dagmaat en de sponningmaat?</t>
  </si>
  <si>
    <t>K1</t>
  </si>
  <si>
    <t>K2</t>
  </si>
  <si>
    <t>K3</t>
  </si>
  <si>
    <t>sponning</t>
  </si>
  <si>
    <t>links</t>
  </si>
  <si>
    <t>rechts</t>
  </si>
  <si>
    <t>boven</t>
  </si>
  <si>
    <t xml:space="preserve">    kleur kunststof omranding en aantallen zijn verplicht in te vullen of kiezen velden</t>
  </si>
  <si>
    <t xml:space="preserve">* de velden bij de gevraagde gegevens van  K, C, D, S, figuurglas, glaspakket, </t>
  </si>
  <si>
    <t>Versie 3</t>
  </si>
  <si>
    <t>regel 2 glasmaat</t>
  </si>
  <si>
    <t>regel 1 glasmaat</t>
  </si>
  <si>
    <t>regel 3 glasmaat</t>
  </si>
  <si>
    <t>regel 4 glasmaat</t>
  </si>
  <si>
    <t>regel 5 glasmaat</t>
  </si>
  <si>
    <t>regel 6 glasmaat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</si>
</sst>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Uni Neue Book"/>
      <family val="3"/>
    </font>
    <font>
      <b/>
      <sz val="18"/>
      <color theme="1"/>
      <name val="Uni Neue Book"/>
      <family val="3"/>
    </font>
    <font>
      <sz val="18"/>
      <color theme="1"/>
      <name val="Uni Neue Book"/>
      <family val="3"/>
    </font>
    <font>
      <b/>
      <sz val="11"/>
      <color theme="1"/>
      <name val="Uni Neue Book"/>
      <family val="3"/>
    </font>
    <font>
      <b/>
      <u val="single"/>
      <sz val="11"/>
      <color theme="1"/>
      <name val="Uni Neue Book"/>
      <family val="3"/>
    </font>
    <font>
      <i/>
      <sz val="11"/>
      <color theme="1"/>
      <name val="Uni Neue Book"/>
      <family val="3"/>
    </font>
    <font>
      <sz val="11"/>
      <color theme="2" tint="-0.24997000396251678"/>
      <name val="Calibri"/>
      <family val="2"/>
      <scheme val="minor"/>
    </font>
    <font>
      <sz val="11"/>
      <color theme="2" tint="-0.24997000396251678"/>
      <name val="Uni Neue Book"/>
      <family val="3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305"/>
        <bgColor indexed="64"/>
      </patternFill>
    </fill>
    <fill>
      <patternFill patternType="solid">
        <fgColor theme="9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rgb="FF000000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49" fontId="5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Protection="1">
      <protection hidden="1"/>
    </xf>
    <xf numFmtId="0" fontId="5" fillId="0" borderId="2" xfId="0" applyFont="1" applyBorder="1" applyProtection="1">
      <protection hidden="1"/>
    </xf>
    <xf numFmtId="49" fontId="5" fillId="0" borderId="3" xfId="0" applyNumberFormat="1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49" fontId="5" fillId="0" borderId="4" xfId="0" applyNumberFormat="1" applyFont="1" applyBorder="1" applyProtection="1">
      <protection hidden="1"/>
    </xf>
    <xf numFmtId="49" fontId="5" fillId="0" borderId="5" xfId="0" applyNumberFormat="1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Protection="1">
      <protection hidden="1"/>
    </xf>
    <xf numFmtId="49" fontId="5" fillId="0" borderId="0" xfId="0" applyNumberFormat="1" applyFont="1" applyBorder="1" applyProtection="1">
      <protection hidden="1"/>
    </xf>
    <xf numFmtId="0" fontId="5" fillId="0" borderId="7" xfId="0" applyFont="1" applyBorder="1" applyProtection="1">
      <protection hidden="1"/>
    </xf>
    <xf numFmtId="49" fontId="5" fillId="0" borderId="8" xfId="0" applyNumberFormat="1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5" fillId="0" borderId="13" xfId="0" applyFont="1" applyBorder="1" applyProtection="1"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5" fillId="5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4" borderId="27" xfId="0" applyFont="1" applyFill="1" applyBorder="1" applyProtection="1">
      <protection hidden="1"/>
    </xf>
    <xf numFmtId="0" fontId="5" fillId="4" borderId="28" xfId="0" applyFont="1" applyFill="1" applyBorder="1" applyProtection="1">
      <protection hidden="1"/>
    </xf>
    <xf numFmtId="0" fontId="5" fillId="4" borderId="0" xfId="0" applyFont="1" applyFill="1" applyProtection="1">
      <protection hidden="1"/>
    </xf>
    <xf numFmtId="0" fontId="5" fillId="4" borderId="29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5" fillId="4" borderId="30" xfId="0" applyFont="1" applyFill="1" applyBorder="1" applyProtection="1"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9" fillId="4" borderId="30" xfId="0" applyFont="1" applyFill="1" applyBorder="1" applyProtection="1">
      <protection hidden="1"/>
    </xf>
    <xf numFmtId="0" fontId="8" fillId="4" borderId="30" xfId="0" applyFont="1" applyFill="1" applyBorder="1" applyProtection="1">
      <protection hidden="1"/>
    </xf>
    <xf numFmtId="0" fontId="10" fillId="4" borderId="30" xfId="0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Protection="1">
      <protection hidden="1"/>
    </xf>
    <xf numFmtId="0" fontId="8" fillId="4" borderId="31" xfId="0" applyFont="1" applyFill="1" applyBorder="1" applyProtection="1">
      <protection hidden="1"/>
    </xf>
    <xf numFmtId="0" fontId="5" fillId="4" borderId="32" xfId="0" applyFont="1" applyFill="1" applyBorder="1" applyProtection="1">
      <protection hidden="1"/>
    </xf>
    <xf numFmtId="0" fontId="11" fillId="4" borderId="33" xfId="0" applyFont="1" applyFill="1" applyBorder="1" applyProtection="1">
      <protection hidden="1"/>
    </xf>
    <xf numFmtId="0" fontId="11" fillId="4" borderId="0" xfId="0" applyFont="1" applyFill="1" applyProtection="1">
      <protection hidden="1"/>
    </xf>
    <xf numFmtId="0" fontId="11" fillId="4" borderId="34" xfId="0" applyFont="1" applyFill="1" applyBorder="1" applyProtection="1">
      <protection hidden="1"/>
    </xf>
    <xf numFmtId="0" fontId="12" fillId="4" borderId="34" xfId="0" applyFont="1" applyFill="1" applyBorder="1" applyAlignment="1" applyProtection="1">
      <alignment horizontal="center" vertical="center"/>
      <protection hidden="1"/>
    </xf>
    <xf numFmtId="0" fontId="12" fillId="4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4" borderId="0" xfId="20" applyFill="1" applyProtection="1">
      <protection hidden="1"/>
    </xf>
    <xf numFmtId="0" fontId="11" fillId="4" borderId="5" xfId="0" applyFont="1" applyFill="1" applyBorder="1" applyProtection="1">
      <protection hidden="1"/>
    </xf>
    <xf numFmtId="0" fontId="14" fillId="0" borderId="0" xfId="0" applyFont="1" applyProtection="1">
      <protection hidden="1"/>
    </xf>
    <xf numFmtId="0" fontId="0" fillId="0" borderId="0" xfId="0" applyAlignment="1">
      <alignment horizontal="center" vertical="center"/>
    </xf>
    <xf numFmtId="0" fontId="0" fillId="0" borderId="0" xfId="0" applyBorder="1" applyProtection="1">
      <protection hidden="1"/>
    </xf>
    <xf numFmtId="49" fontId="0" fillId="0" borderId="0" xfId="0" applyNumberFormat="1" quotePrefix="1"/>
    <xf numFmtId="0" fontId="8" fillId="4" borderId="36" xfId="0" applyFont="1" applyFill="1" applyBorder="1" applyProtection="1">
      <protection hidden="1"/>
    </xf>
    <xf numFmtId="0" fontId="12" fillId="4" borderId="34" xfId="0" applyFont="1" applyFill="1" applyBorder="1" applyAlignment="1" applyProtection="1">
      <alignment horizontal="center" vertical="center"/>
      <protection hidden="1"/>
    </xf>
    <xf numFmtId="0" fontId="12" fillId="4" borderId="34" xfId="0" applyFont="1" applyFill="1" applyBorder="1" applyAlignment="1" applyProtection="1">
      <alignment horizontal="center" vertical="center"/>
      <protection hidden="1"/>
    </xf>
    <xf numFmtId="0" fontId="5" fillId="4" borderId="30" xfId="0" applyFont="1" applyFill="1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14" fontId="5" fillId="6" borderId="37" xfId="0" applyNumberFormat="1" applyFont="1" applyFill="1" applyBorder="1" applyAlignment="1" applyProtection="1">
      <alignment horizontal="left" vertical="center"/>
      <protection locked="0"/>
    </xf>
    <xf numFmtId="14" fontId="5" fillId="6" borderId="34" xfId="0" applyNumberFormat="1" applyFont="1" applyFill="1" applyBorder="1" applyAlignment="1" applyProtection="1">
      <alignment horizontal="left" vertical="center"/>
      <protection locked="0"/>
    </xf>
    <xf numFmtId="14" fontId="5" fillId="6" borderId="38" xfId="0" applyNumberFormat="1" applyFont="1" applyFill="1" applyBorder="1" applyAlignment="1" applyProtection="1">
      <alignment horizontal="left" vertical="center"/>
      <protection locked="0"/>
    </xf>
    <xf numFmtId="0" fontId="6" fillId="4" borderId="39" xfId="0" applyFont="1" applyFill="1" applyBorder="1" applyAlignment="1" applyProtection="1">
      <alignment/>
      <protection hidden="1"/>
    </xf>
    <xf numFmtId="0" fontId="6" fillId="4" borderId="27" xfId="0" applyFont="1" applyFill="1" applyBorder="1" applyAlignment="1" applyProtection="1">
      <alignment/>
      <protection hidden="1"/>
    </xf>
    <xf numFmtId="0" fontId="6" fillId="4" borderId="3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6" fillId="4" borderId="3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/>
      <protection hidden="1"/>
    </xf>
    <xf numFmtId="0" fontId="7" fillId="4" borderId="30" xfId="0" applyFont="1" applyFill="1" applyBorder="1" applyAlignment="1" applyProtection="1">
      <alignment/>
      <protection hidden="1"/>
    </xf>
    <xf numFmtId="0" fontId="5" fillId="6" borderId="37" xfId="0" applyFont="1" applyFill="1" applyBorder="1" applyAlignment="1" applyProtection="1">
      <alignment horizontal="left" vertical="center"/>
      <protection locked="0"/>
    </xf>
    <xf numFmtId="0" fontId="5" fillId="6" borderId="34" xfId="0" applyFont="1" applyFill="1" applyBorder="1" applyAlignment="1" applyProtection="1">
      <alignment horizontal="left" vertical="center"/>
      <protection locked="0"/>
    </xf>
    <xf numFmtId="0" fontId="5" fillId="6" borderId="38" xfId="0" applyFont="1" applyFill="1" applyBorder="1" applyAlignment="1" applyProtection="1">
      <alignment horizontal="left" vertical="center"/>
      <protection locked="0"/>
    </xf>
    <xf numFmtId="0" fontId="12" fillId="4" borderId="34" xfId="0" applyFont="1" applyFill="1" applyBorder="1" applyAlignment="1" applyProtection="1">
      <alignment horizontal="center" vertical="center"/>
      <protection hidden="1"/>
    </xf>
    <xf numFmtId="0" fontId="12" fillId="4" borderId="34" xfId="0" applyFont="1" applyFill="1" applyBorder="1" applyAlignment="1" applyProtection="1">
      <alignment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</xdr:row>
      <xdr:rowOff>57150</xdr:rowOff>
    </xdr:from>
    <xdr:to>
      <xdr:col>10</xdr:col>
      <xdr:colOff>438150</xdr:colOff>
      <xdr:row>6</xdr:row>
      <xdr:rowOff>9525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23825"/>
          <a:ext cx="10572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685800</xdr:colOff>
      <xdr:row>1</xdr:row>
      <xdr:rowOff>47625</xdr:rowOff>
    </xdr:from>
    <xdr:to>
      <xdr:col>12</xdr:col>
      <xdr:colOff>38100</xdr:colOff>
      <xdr:row>6</xdr:row>
      <xdr:rowOff>28575</xdr:rowOff>
    </xdr:to>
    <xdr:pic>
      <xdr:nvPicPr>
        <xdr:cNvPr id="8" name="Afbeelding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14300"/>
          <a:ext cx="1181100" cy="7905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13</xdr:col>
      <xdr:colOff>0</xdr:colOff>
      <xdr:row>2</xdr:row>
      <xdr:rowOff>0</xdr:rowOff>
    </xdr:from>
    <xdr:ext cx="304800" cy="323850"/>
    <xdr:sp macro="" textlink="">
      <xdr:nvSpPr>
        <xdr:cNvPr id="1028" name="AutoShape 4" descr="BUVA"/>
        <xdr:cNvSpPr>
          <a:spLocks noChangeAspect="1" noChangeArrowheads="1"/>
        </xdr:cNvSpPr>
      </xdr:nvSpPr>
      <xdr:spPr bwMode="auto">
        <a:xfrm>
          <a:off x="11115675" y="24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</xdr:row>
      <xdr:rowOff>0</xdr:rowOff>
    </xdr:from>
    <xdr:ext cx="304800" cy="323850"/>
    <xdr:sp macro="" textlink="">
      <xdr:nvSpPr>
        <xdr:cNvPr id="1029" name="AutoShape 5" descr="BUVA"/>
        <xdr:cNvSpPr>
          <a:spLocks noChangeAspect="1" noChangeArrowheads="1"/>
        </xdr:cNvSpPr>
      </xdr:nvSpPr>
      <xdr:spPr bwMode="auto">
        <a:xfrm>
          <a:off x="11115675" y="2476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161925</xdr:colOff>
      <xdr:row>1</xdr:row>
      <xdr:rowOff>19050</xdr:rowOff>
    </xdr:from>
    <xdr:to>
      <xdr:col>14</xdr:col>
      <xdr:colOff>561975</xdr:colOff>
      <xdr:row>6</xdr:row>
      <xdr:rowOff>171450</xdr:rowOff>
    </xdr:to>
    <xdr:pic>
      <xdr:nvPicPr>
        <xdr:cNvPr id="12" name="Afbeelding 11" descr="Afbeeldingsresultaat voor buv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44" b="23626"/>
        <a:stretch>
          <a:fillRect/>
        </a:stretch>
      </xdr:blipFill>
      <xdr:spPr bwMode="auto">
        <a:xfrm>
          <a:off x="11277600" y="85725"/>
          <a:ext cx="2505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514350</xdr:colOff>
      <xdr:row>6</xdr:row>
      <xdr:rowOff>57150</xdr:rowOff>
    </xdr:from>
    <xdr:to>
      <xdr:col>14</xdr:col>
      <xdr:colOff>666750</xdr:colOff>
      <xdr:row>27</xdr:row>
      <xdr:rowOff>171450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933450"/>
          <a:ext cx="6381750" cy="3905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as.schilders@buva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51AE-33D0-4786-9C17-26AFB9595A46}">
  <sheetPr>
    <pageSetUpPr fitToPage="1"/>
  </sheetPr>
  <dimension ref="B2:V49"/>
  <sheetViews>
    <sheetView tabSelected="1" workbookViewId="0" topLeftCell="A1">
      <selection activeCell="D7" sqref="D7:G7"/>
    </sheetView>
  </sheetViews>
  <sheetFormatPr defaultColWidth="8.8515625" defaultRowHeight="15"/>
  <cols>
    <col min="1" max="1" width="2.00390625" style="1" customWidth="1"/>
    <col min="2" max="2" width="12.8515625" style="1" customWidth="1"/>
    <col min="3" max="6" width="13.7109375" style="1" customWidth="1"/>
    <col min="7" max="11" width="11.7109375" style="1" customWidth="1"/>
    <col min="12" max="12" width="15.7109375" style="1" customWidth="1"/>
    <col min="13" max="13" width="22.7109375" style="1" customWidth="1"/>
    <col min="14" max="14" width="31.57421875" style="1" customWidth="1"/>
    <col min="15" max="15" width="16.00390625" style="1" customWidth="1"/>
    <col min="16" max="16" width="10.57421875" style="1" customWidth="1"/>
    <col min="17" max="17" width="8.8515625" style="1" hidden="1" customWidth="1"/>
    <col min="18" max="18" width="36.8515625" style="1" hidden="1" customWidth="1"/>
    <col min="19" max="19" width="32.140625" style="1" hidden="1" customWidth="1"/>
    <col min="20" max="20" width="9.57421875" style="1" hidden="1" customWidth="1"/>
    <col min="21" max="22" width="9.140625" style="1" hidden="1" customWidth="1"/>
    <col min="23" max="35" width="8.8515625" style="1" hidden="1" customWidth="1"/>
    <col min="36" max="16384" width="8.8515625" style="1" customWidth="1"/>
  </cols>
  <sheetData>
    <row r="1" ht="5.25" customHeight="1" thickBot="1"/>
    <row r="2" spans="2:15" s="4" customFormat="1" ht="14.25">
      <c r="B2" s="99" t="s">
        <v>52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58"/>
      <c r="N2" s="58"/>
      <c r="O2" s="59"/>
    </row>
    <row r="3" spans="2:15" s="4" customFormat="1" ht="14.2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60"/>
      <c r="N3" s="60"/>
      <c r="O3" s="61"/>
    </row>
    <row r="4" spans="2:15" s="4" customFormat="1" ht="14.25">
      <c r="B4" s="103" t="s">
        <v>53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60"/>
      <c r="N4" s="62"/>
      <c r="O4" s="61"/>
    </row>
    <row r="5" spans="2:15" s="4" customFormat="1" ht="12.75" customHeight="1">
      <c r="B5" s="105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60"/>
      <c r="N5" s="62"/>
      <c r="O5" s="61"/>
    </row>
    <row r="6" spans="2:15" s="4" customFormat="1" ht="8.25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62"/>
      <c r="O6" s="61"/>
    </row>
    <row r="7" spans="2:15" s="4" customFormat="1" ht="24.95" customHeight="1">
      <c r="B7" s="94" t="s">
        <v>23</v>
      </c>
      <c r="C7" s="95"/>
      <c r="D7" s="106"/>
      <c r="E7" s="107"/>
      <c r="F7" s="107"/>
      <c r="G7" s="108"/>
      <c r="H7" s="62"/>
      <c r="I7" s="62"/>
      <c r="J7" s="62"/>
      <c r="K7" s="64"/>
      <c r="L7" s="64"/>
      <c r="M7" s="66"/>
      <c r="N7" s="62"/>
      <c r="O7" s="61"/>
    </row>
    <row r="8" spans="2:15" s="4" customFormat="1" ht="24.95" customHeight="1">
      <c r="B8" s="94" t="s">
        <v>34</v>
      </c>
      <c r="C8" s="95"/>
      <c r="D8" s="106"/>
      <c r="E8" s="107"/>
      <c r="F8" s="107"/>
      <c r="G8" s="108"/>
      <c r="H8" s="62"/>
      <c r="I8" s="62"/>
      <c r="J8" s="62"/>
      <c r="K8" s="64"/>
      <c r="L8" s="64"/>
      <c r="M8" s="66"/>
      <c r="N8" s="62"/>
      <c r="O8" s="61"/>
    </row>
    <row r="9" spans="2:15" s="4" customFormat="1" ht="24.95" customHeight="1">
      <c r="B9" s="94" t="s">
        <v>35</v>
      </c>
      <c r="C9" s="95"/>
      <c r="D9" s="96"/>
      <c r="E9" s="97"/>
      <c r="F9" s="97"/>
      <c r="G9" s="98"/>
      <c r="H9" s="62"/>
      <c r="I9" s="62"/>
      <c r="J9" s="62"/>
      <c r="K9" s="62"/>
      <c r="L9" s="62"/>
      <c r="M9" s="62"/>
      <c r="N9" s="62"/>
      <c r="O9" s="61"/>
    </row>
    <row r="10" spans="2:15" s="4" customFormat="1" ht="7.5" customHeight="1">
      <c r="B10" s="6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1"/>
    </row>
    <row r="11" spans="2:15" s="4" customFormat="1" ht="8.25" customHeight="1">
      <c r="B11" s="6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0"/>
      <c r="N11" s="62"/>
      <c r="O11" s="61"/>
    </row>
    <row r="12" spans="2:19" s="4" customFormat="1" ht="14.25">
      <c r="B12" s="67" t="s">
        <v>38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0"/>
      <c r="N12" s="62"/>
      <c r="O12" s="61"/>
      <c r="S12" s="6"/>
    </row>
    <row r="13" spans="2:19" s="4" customFormat="1" ht="15">
      <c r="B13" s="68" t="s">
        <v>107</v>
      </c>
      <c r="C13" s="62"/>
      <c r="D13" s="62"/>
      <c r="E13" s="62"/>
      <c r="F13" s="85" t="s">
        <v>108</v>
      </c>
      <c r="G13" s="62"/>
      <c r="I13" s="62"/>
      <c r="J13" s="62"/>
      <c r="K13" s="62"/>
      <c r="L13" s="62"/>
      <c r="M13" s="60"/>
      <c r="N13" s="60"/>
      <c r="O13" s="61"/>
      <c r="S13" s="6"/>
    </row>
    <row r="14" spans="2:21" s="4" customFormat="1" ht="7.5" customHeight="1">
      <c r="B14" s="6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0"/>
      <c r="N14" s="62"/>
      <c r="O14" s="61"/>
      <c r="S14" s="7" t="s">
        <v>0</v>
      </c>
      <c r="U14" s="8" t="s">
        <v>1</v>
      </c>
    </row>
    <row r="15" spans="2:21" s="4" customFormat="1" ht="14.25">
      <c r="B15" s="68" t="s">
        <v>105</v>
      </c>
      <c r="C15" s="62"/>
      <c r="D15" s="62"/>
      <c r="E15" s="62"/>
      <c r="G15" s="62"/>
      <c r="H15" s="62"/>
      <c r="I15" s="9" t="s">
        <v>98</v>
      </c>
      <c r="J15" s="62"/>
      <c r="K15" s="62"/>
      <c r="L15" s="62"/>
      <c r="M15" s="62"/>
      <c r="N15" s="62"/>
      <c r="O15" s="61"/>
      <c r="S15" s="10" t="s">
        <v>95</v>
      </c>
      <c r="U15" s="11" t="s">
        <v>2</v>
      </c>
    </row>
    <row r="16" spans="2:21" s="4" customFormat="1" ht="14.25">
      <c r="B16" s="63" t="s">
        <v>103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1"/>
      <c r="S16" s="12" t="s">
        <v>3</v>
      </c>
      <c r="U16" s="13" t="s">
        <v>4</v>
      </c>
    </row>
    <row r="17" spans="2:19" s="4" customFormat="1" ht="7.5" customHeight="1">
      <c r="B17" s="63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1"/>
      <c r="S17" s="12" t="s">
        <v>5</v>
      </c>
    </row>
    <row r="18" spans="2:19" s="4" customFormat="1" ht="14.25">
      <c r="B18" s="68" t="s">
        <v>106</v>
      </c>
      <c r="C18" s="62"/>
      <c r="D18" s="62"/>
      <c r="E18" s="62"/>
      <c r="G18" s="62"/>
      <c r="H18" s="62"/>
      <c r="I18" s="14" t="s">
        <v>99</v>
      </c>
      <c r="J18" s="62"/>
      <c r="K18" s="62"/>
      <c r="L18" s="62"/>
      <c r="M18" s="62"/>
      <c r="N18" s="62"/>
      <c r="O18" s="61"/>
      <c r="S18" s="15" t="s">
        <v>6</v>
      </c>
    </row>
    <row r="19" spans="2:15" s="4" customFormat="1" ht="14.25">
      <c r="B19" s="63" t="s">
        <v>104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1"/>
    </row>
    <row r="20" spans="2:15" s="4" customFormat="1" ht="14.25">
      <c r="B20" s="69" t="s">
        <v>36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0"/>
      <c r="N20" s="62"/>
      <c r="O20" s="61"/>
    </row>
    <row r="21" spans="2:22" s="4" customFormat="1" ht="10.5" customHeight="1">
      <c r="B21" s="6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1"/>
      <c r="V21" s="4" t="s">
        <v>7</v>
      </c>
    </row>
    <row r="22" spans="2:15" s="4" customFormat="1" ht="14.25">
      <c r="B22" s="68" t="s">
        <v>101</v>
      </c>
      <c r="C22" s="9" t="s">
        <v>98</v>
      </c>
      <c r="D22" s="70" t="s">
        <v>100</v>
      </c>
      <c r="E22" s="14" t="s">
        <v>99</v>
      </c>
      <c r="F22" s="71" t="s">
        <v>102</v>
      </c>
      <c r="G22" s="62"/>
      <c r="H22" s="62"/>
      <c r="I22" s="62"/>
      <c r="J22" s="62"/>
      <c r="K22" s="62"/>
      <c r="L22" s="62"/>
      <c r="M22" s="62"/>
      <c r="N22" s="62"/>
      <c r="O22" s="61"/>
    </row>
    <row r="23" spans="2:22" s="4" customFormat="1" ht="17.25" customHeight="1">
      <c r="B23" s="6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1"/>
      <c r="R23" s="8" t="s">
        <v>0</v>
      </c>
      <c r="S23" s="8" t="s">
        <v>8</v>
      </c>
      <c r="T23" s="4" t="s">
        <v>9</v>
      </c>
      <c r="V23" s="4" t="s">
        <v>97</v>
      </c>
    </row>
    <row r="24" spans="2:19" s="4" customFormat="1" ht="8.25" customHeight="1">
      <c r="B24" s="6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1"/>
      <c r="R24" s="8"/>
      <c r="S24" s="8"/>
    </row>
    <row r="25" spans="2:22" s="4" customFormat="1" ht="13.5" customHeight="1">
      <c r="B25" s="63" t="s">
        <v>127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1"/>
      <c r="R25" s="10" t="s">
        <v>96</v>
      </c>
      <c r="S25" s="16" t="s">
        <v>86</v>
      </c>
      <c r="T25" s="17">
        <v>3</v>
      </c>
      <c r="U25" s="17"/>
      <c r="V25" s="18">
        <v>42</v>
      </c>
    </row>
    <row r="26" spans="2:22" s="4" customFormat="1" ht="14.25" customHeight="1">
      <c r="B26" s="63" t="s">
        <v>126</v>
      </c>
      <c r="C26" s="62"/>
      <c r="D26" s="62"/>
      <c r="E26" s="62"/>
      <c r="G26" s="62"/>
      <c r="H26" s="62"/>
      <c r="I26" s="41" t="s">
        <v>37</v>
      </c>
      <c r="J26" s="62"/>
      <c r="K26" s="62"/>
      <c r="L26" s="62"/>
      <c r="M26" s="62"/>
      <c r="N26" s="62"/>
      <c r="O26" s="61"/>
      <c r="R26" s="10" t="s">
        <v>96</v>
      </c>
      <c r="S26" s="19" t="s">
        <v>94</v>
      </c>
      <c r="T26" s="5">
        <v>1.6</v>
      </c>
      <c r="U26" s="5" t="s">
        <v>10</v>
      </c>
      <c r="V26" s="20">
        <v>46</v>
      </c>
    </row>
    <row r="27" spans="2:22" s="4" customFormat="1" ht="15" customHeight="1">
      <c r="B27" s="6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1"/>
      <c r="R27" s="10" t="s">
        <v>96</v>
      </c>
      <c r="S27" s="21" t="s">
        <v>90</v>
      </c>
      <c r="T27" s="22">
        <v>1.2</v>
      </c>
      <c r="U27" s="22" t="s">
        <v>11</v>
      </c>
      <c r="V27" s="23">
        <v>50</v>
      </c>
    </row>
    <row r="28" spans="2:22" s="4" customFormat="1" ht="15" thickBot="1">
      <c r="B28" s="68" t="s">
        <v>12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1"/>
      <c r="R28" s="10" t="s">
        <v>3</v>
      </c>
      <c r="S28" s="16" t="s">
        <v>87</v>
      </c>
      <c r="T28" s="17">
        <v>3</v>
      </c>
      <c r="U28" s="17"/>
      <c r="V28" s="18">
        <v>43</v>
      </c>
    </row>
    <row r="29" spans="2:22" s="4" customFormat="1" ht="16.5">
      <c r="B29" s="24" t="s">
        <v>16</v>
      </c>
      <c r="C29" s="25" t="s">
        <v>27</v>
      </c>
      <c r="D29" s="25" t="s">
        <v>27</v>
      </c>
      <c r="E29" s="26" t="s">
        <v>28</v>
      </c>
      <c r="F29" s="26" t="s">
        <v>28</v>
      </c>
      <c r="G29" s="27" t="s">
        <v>122</v>
      </c>
      <c r="H29" s="27" t="s">
        <v>122</v>
      </c>
      <c r="I29" s="27" t="s">
        <v>122</v>
      </c>
      <c r="J29" s="27" t="s">
        <v>122</v>
      </c>
      <c r="K29" s="28" t="s">
        <v>15</v>
      </c>
      <c r="L29" s="28" t="s">
        <v>31</v>
      </c>
      <c r="M29" s="28" t="s">
        <v>0</v>
      </c>
      <c r="N29" s="28" t="s">
        <v>8</v>
      </c>
      <c r="O29" s="29" t="s">
        <v>24</v>
      </c>
      <c r="R29" s="30" t="s">
        <v>3</v>
      </c>
      <c r="S29" s="21" t="s">
        <v>91</v>
      </c>
      <c r="T29" s="22">
        <v>1.6</v>
      </c>
      <c r="U29" s="22" t="s">
        <v>10</v>
      </c>
      <c r="V29" s="23">
        <v>47</v>
      </c>
    </row>
    <row r="30" spans="2:22" s="4" customFormat="1" ht="16.5">
      <c r="B30" s="31" t="s">
        <v>26</v>
      </c>
      <c r="C30" s="32" t="s">
        <v>13</v>
      </c>
      <c r="D30" s="32" t="s">
        <v>14</v>
      </c>
      <c r="E30" s="33" t="s">
        <v>13</v>
      </c>
      <c r="F30" s="34" t="s">
        <v>14</v>
      </c>
      <c r="G30" s="35" t="s">
        <v>123</v>
      </c>
      <c r="H30" s="35" t="s">
        <v>124</v>
      </c>
      <c r="I30" s="35" t="s">
        <v>125</v>
      </c>
      <c r="J30" s="35" t="s">
        <v>29</v>
      </c>
      <c r="K30" s="36" t="s">
        <v>13</v>
      </c>
      <c r="L30" s="36" t="s">
        <v>32</v>
      </c>
      <c r="M30" s="36"/>
      <c r="N30" s="36"/>
      <c r="O30" s="37" t="s">
        <v>33</v>
      </c>
      <c r="R30" s="10" t="s">
        <v>5</v>
      </c>
      <c r="S30" s="16" t="s">
        <v>88</v>
      </c>
      <c r="T30" s="17">
        <v>3</v>
      </c>
      <c r="U30" s="17"/>
      <c r="V30" s="18">
        <v>42</v>
      </c>
    </row>
    <row r="31" spans="2:22" s="4" customFormat="1" ht="16.5">
      <c r="B31" s="38" t="s">
        <v>37</v>
      </c>
      <c r="C31" s="32" t="s">
        <v>98</v>
      </c>
      <c r="D31" s="32" t="s">
        <v>98</v>
      </c>
      <c r="E31" s="33" t="s">
        <v>99</v>
      </c>
      <c r="F31" s="34" t="s">
        <v>99</v>
      </c>
      <c r="G31" s="39" t="s">
        <v>37</v>
      </c>
      <c r="H31" s="39" t="s">
        <v>37</v>
      </c>
      <c r="I31" s="39" t="s">
        <v>37</v>
      </c>
      <c r="J31" s="40" t="s">
        <v>37</v>
      </c>
      <c r="K31" s="41" t="s">
        <v>37</v>
      </c>
      <c r="L31" s="40" t="s">
        <v>37</v>
      </c>
      <c r="M31" s="41" t="s">
        <v>37</v>
      </c>
      <c r="N31" s="40" t="s">
        <v>37</v>
      </c>
      <c r="O31" s="42" t="s">
        <v>37</v>
      </c>
      <c r="R31" s="30" t="s">
        <v>5</v>
      </c>
      <c r="S31" s="21" t="s">
        <v>93</v>
      </c>
      <c r="T31" s="22">
        <v>1.6</v>
      </c>
      <c r="U31" s="22" t="s">
        <v>10</v>
      </c>
      <c r="V31" s="23">
        <v>46</v>
      </c>
    </row>
    <row r="32" spans="2:22" s="4" customFormat="1" ht="17.25" thickBot="1">
      <c r="B32" s="43"/>
      <c r="C32" s="44" t="s">
        <v>17</v>
      </c>
      <c r="D32" s="44" t="s">
        <v>19</v>
      </c>
      <c r="E32" s="44" t="s">
        <v>18</v>
      </c>
      <c r="F32" s="44" t="s">
        <v>20</v>
      </c>
      <c r="G32" s="45" t="s">
        <v>119</v>
      </c>
      <c r="H32" s="45" t="s">
        <v>120</v>
      </c>
      <c r="I32" s="45" t="s">
        <v>121</v>
      </c>
      <c r="J32" s="45" t="s">
        <v>30</v>
      </c>
      <c r="K32" s="44" t="s">
        <v>21</v>
      </c>
      <c r="L32" s="44" t="s">
        <v>22</v>
      </c>
      <c r="M32" s="56"/>
      <c r="N32" s="56"/>
      <c r="O32" s="57"/>
      <c r="R32" s="10" t="s">
        <v>6</v>
      </c>
      <c r="S32" s="16" t="s">
        <v>89</v>
      </c>
      <c r="T32" s="17">
        <v>3</v>
      </c>
      <c r="U32" s="17"/>
      <c r="V32" s="18">
        <v>43</v>
      </c>
    </row>
    <row r="33" spans="2:22" s="4" customFormat="1" ht="24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54"/>
      <c r="N33" s="49"/>
      <c r="O33" s="50"/>
      <c r="R33" s="30" t="s">
        <v>6</v>
      </c>
      <c r="S33" s="21" t="s">
        <v>92</v>
      </c>
      <c r="T33" s="22">
        <v>1.6</v>
      </c>
      <c r="U33" s="22" t="s">
        <v>10</v>
      </c>
      <c r="V33" s="23">
        <v>47</v>
      </c>
    </row>
    <row r="34" spans="2:15" s="55" customFormat="1" ht="18" customHeight="1">
      <c r="B34" s="74"/>
      <c r="C34" s="75"/>
      <c r="D34" s="75"/>
      <c r="E34" s="75"/>
      <c r="F34" s="75"/>
      <c r="G34" s="86"/>
      <c r="H34" s="86"/>
      <c r="I34" s="86"/>
      <c r="J34" s="111" t="s">
        <v>130</v>
      </c>
      <c r="K34" s="110"/>
      <c r="L34" s="77" t="s">
        <v>39</v>
      </c>
      <c r="M34" s="92">
        <f>IF(C33&gt;161,(C33+G33+H33)-8,E33-8)</f>
        <v>-8</v>
      </c>
      <c r="N34" s="77" t="s">
        <v>40</v>
      </c>
      <c r="O34" s="78">
        <f>IF(D33&gt;149,(D33+I33+J33)-9,F33-9)</f>
        <v>-9</v>
      </c>
    </row>
    <row r="35" spans="2:15" s="4" customFormat="1" ht="24.95" customHeight="1">
      <c r="B35" s="51"/>
      <c r="C35" s="52"/>
      <c r="D35" s="52"/>
      <c r="E35" s="52"/>
      <c r="F35" s="52"/>
      <c r="G35" s="52"/>
      <c r="H35" s="52"/>
      <c r="I35" s="52"/>
      <c r="J35" s="52"/>
      <c r="K35" s="54"/>
      <c r="L35" s="48"/>
      <c r="M35" s="54"/>
      <c r="N35" s="49"/>
      <c r="O35" s="50"/>
    </row>
    <row r="36" spans="2:15" s="55" customFormat="1" ht="18" customHeight="1">
      <c r="B36" s="74"/>
      <c r="C36" s="75"/>
      <c r="D36" s="75"/>
      <c r="E36" s="75"/>
      <c r="F36" s="75"/>
      <c r="G36" s="86"/>
      <c r="H36" s="86"/>
      <c r="I36" s="86"/>
      <c r="J36" s="109" t="s">
        <v>129</v>
      </c>
      <c r="K36" s="110"/>
      <c r="L36" s="77" t="s">
        <v>39</v>
      </c>
      <c r="M36" s="93">
        <f>IF(C35&gt;161,(C35+G35+H35)-8,E35-8)</f>
        <v>-8</v>
      </c>
      <c r="N36" s="77" t="s">
        <v>40</v>
      </c>
      <c r="O36" s="78">
        <f>IF(D35&gt;149,(D35+I35+J35)-9,F35-9)</f>
        <v>-9</v>
      </c>
    </row>
    <row r="37" spans="2:15" s="4" customFormat="1" ht="24.9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48"/>
      <c r="M37" s="54"/>
      <c r="N37" s="49"/>
      <c r="O37" s="50"/>
    </row>
    <row r="38" spans="2:15" s="55" customFormat="1" ht="18" customHeight="1">
      <c r="B38" s="74"/>
      <c r="C38" s="75"/>
      <c r="D38" s="75"/>
      <c r="E38" s="75"/>
      <c r="F38" s="75"/>
      <c r="G38" s="86"/>
      <c r="H38" s="86"/>
      <c r="I38" s="86"/>
      <c r="J38" s="109" t="s">
        <v>131</v>
      </c>
      <c r="K38" s="110"/>
      <c r="L38" s="77" t="s">
        <v>39</v>
      </c>
      <c r="M38" s="93">
        <f>IF(C37&gt;161,(C37+G37+H37)-8,E37-8)</f>
        <v>-8</v>
      </c>
      <c r="N38" s="77" t="s">
        <v>40</v>
      </c>
      <c r="O38" s="78">
        <f>IF(D37&gt;149,(D37+I37+J37)-9,F37-9)</f>
        <v>-9</v>
      </c>
    </row>
    <row r="39" spans="2:15" s="4" customFormat="1" ht="24.9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48"/>
      <c r="M39" s="54"/>
      <c r="N39" s="49"/>
      <c r="O39" s="50"/>
    </row>
    <row r="40" spans="2:15" s="55" customFormat="1" ht="18" customHeight="1">
      <c r="B40" s="74"/>
      <c r="C40" s="75"/>
      <c r="D40" s="75"/>
      <c r="E40" s="75"/>
      <c r="F40" s="75"/>
      <c r="G40" s="86"/>
      <c r="H40" s="86"/>
      <c r="I40" s="86"/>
      <c r="J40" s="109" t="s">
        <v>132</v>
      </c>
      <c r="K40" s="110"/>
      <c r="L40" s="77" t="s">
        <v>39</v>
      </c>
      <c r="M40" s="93">
        <f>IF(C39&gt;161,(C39+G39+H39)-8,E39-8)</f>
        <v>-8</v>
      </c>
      <c r="N40" s="77" t="s">
        <v>40</v>
      </c>
      <c r="O40" s="78">
        <f>IF(D39&gt;149,(D39+I39+J39)-9,F39-9)</f>
        <v>-9</v>
      </c>
    </row>
    <row r="41" spans="2:15" s="4" customFormat="1" ht="24.95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48"/>
      <c r="M41" s="54"/>
      <c r="N41" s="49"/>
      <c r="O41" s="50"/>
    </row>
    <row r="42" spans="2:15" s="55" customFormat="1" ht="18" customHeight="1">
      <c r="B42" s="74"/>
      <c r="C42" s="75"/>
      <c r="D42" s="75"/>
      <c r="E42" s="75"/>
      <c r="F42" s="75"/>
      <c r="G42" s="86"/>
      <c r="H42" s="86"/>
      <c r="I42" s="86"/>
      <c r="J42" s="109" t="s">
        <v>133</v>
      </c>
      <c r="K42" s="110"/>
      <c r="L42" s="77" t="s">
        <v>39</v>
      </c>
      <c r="M42" s="93">
        <f>IF(C41&gt;161,(C41+G41+H41)-8,E41-8)</f>
        <v>-8</v>
      </c>
      <c r="N42" s="77" t="s">
        <v>40</v>
      </c>
      <c r="O42" s="78">
        <f>IF(D41&gt;149,(D41+I41+J41)-9,F41-9)</f>
        <v>-9</v>
      </c>
    </row>
    <row r="43" spans="2:15" s="4" customFormat="1" ht="24.95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48"/>
      <c r="M43" s="54"/>
      <c r="N43" s="49"/>
      <c r="O43" s="53"/>
    </row>
    <row r="44" spans="2:15" s="55" customFormat="1" ht="18" customHeight="1">
      <c r="B44" s="74"/>
      <c r="C44" s="76"/>
      <c r="D44" s="76"/>
      <c r="E44" s="76"/>
      <c r="F44" s="76"/>
      <c r="G44" s="76"/>
      <c r="H44" s="76"/>
      <c r="I44" s="76"/>
      <c r="J44" s="109" t="s">
        <v>134</v>
      </c>
      <c r="K44" s="110"/>
      <c r="L44" s="77" t="s">
        <v>39</v>
      </c>
      <c r="M44" s="93">
        <f>IF(C43&gt;161,(C43+G43+H43)-8,E43-8)</f>
        <v>-8</v>
      </c>
      <c r="N44" s="77" t="s">
        <v>40</v>
      </c>
      <c r="O44" s="78">
        <f>IF(D43&gt;149,(D43+I43+J43)-9,F43-9)</f>
        <v>-9</v>
      </c>
    </row>
    <row r="45" spans="2:15" s="4" customFormat="1" ht="17.25" thickBot="1">
      <c r="B45" s="72" t="s">
        <v>25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91" t="s">
        <v>128</v>
      </c>
    </row>
    <row r="47" ht="15">
      <c r="N47" s="3"/>
    </row>
    <row r="49" ht="15">
      <c r="B49" s="2"/>
    </row>
  </sheetData>
  <sheetProtection algorithmName="SHA-512" hashValue="G+akm4n5Xk80IIo+o7u0vYBN5VK61WS5E8FCOGFPDRxwGOOXq05M8cchn3BFvlNRfU2kOkBaLhyVV1x5ZGrGfA==" saltValue="xmaS+jtvXBy2Nw92Hi3dTQ==" spinCount="100000" sheet="1" objects="1" scenarios="1"/>
  <protectedRanges>
    <protectedRange sqref="N10:N11 N14:N19 D7:D9 N23:N28 B43:O43 B41:O41 B39:O39 B37:O37 B35:O35 B33:O33" name="Bereik1"/>
  </protectedRanges>
  <mergeCells count="14">
    <mergeCell ref="J44:K44"/>
    <mergeCell ref="J34:K34"/>
    <mergeCell ref="J36:K36"/>
    <mergeCell ref="J38:K38"/>
    <mergeCell ref="J40:K40"/>
    <mergeCell ref="J42:K42"/>
    <mergeCell ref="B9:C9"/>
    <mergeCell ref="D9:G9"/>
    <mergeCell ref="B2:L3"/>
    <mergeCell ref="B4:L5"/>
    <mergeCell ref="B7:C7"/>
    <mergeCell ref="D7:G7"/>
    <mergeCell ref="B8:C8"/>
    <mergeCell ref="D8:G8"/>
  </mergeCells>
  <dataValidations count="18" xWindow="797" yWindow="836">
    <dataValidation type="list" allowBlank="1" showInputMessage="1" showErrorMessage="1" sqref="S16:S18">
      <formula1>$S$15:$S$18</formula1>
    </dataValidation>
    <dataValidation errorStyle="information" type="whole" allowBlank="1" showInputMessage="1" showErrorMessage="1" prompt="162 t/m 1757" error="Neem contact op met verkoopteam glas" sqref="C35 C37 C39 C41 C43">
      <formula1>162</formula1>
      <formula2>1757</formula2>
    </dataValidation>
    <dataValidation type="whole" allowBlank="1" showInputMessage="1" showErrorMessage="1" prompt="150 t/m 900" error="Neem contact op met verkoopteam glas" sqref="D35 D37 D39 D41 D43">
      <formula1>150</formula1>
      <formula2>900</formula2>
    </dataValidation>
    <dataValidation errorStyle="information" type="whole" allowBlank="1" showInputMessage="1" showErrorMessage="1" prompt="212 t/m 1807" error="Neem contact op met BUVA verkoopteam glas" sqref="E33 E35 E37 E39 E41 E43">
      <formula1>212</formula1>
      <formula2>1807</formula2>
    </dataValidation>
    <dataValidation type="whole" allowBlank="1" showInputMessage="1" showErrorMessage="1" prompt="150 t/m 900" error="Neem contact op met BUVA verkoopteam glas" sqref="D33">
      <formula1>150</formula1>
      <formula2>900</formula2>
    </dataValidation>
    <dataValidation errorStyle="information" type="whole" allowBlank="1" showInputMessage="1" showErrorMessage="1" prompt="162 t/m 1757" error="Neem contact op met BUVA verkoopteam glas" sqref="C33">
      <formula1>162</formula1>
      <formula2>1757</formula2>
    </dataValidation>
    <dataValidation type="whole" allowBlank="1" showInputMessage="1" showErrorMessage="1" prompt="200 t/m 950" error="Neem contact op met BUVA verkoopteam glas" sqref="F33 F35 F37 F39 F41 F43">
      <formula1>200</formula1>
      <formula2>950</formula2>
    </dataValidation>
    <dataValidation type="whole" operator="greaterThanOrEqual" allowBlank="1" showInputMessage="1" showErrorMessage="1" prompt="&gt;37 mm" error="Neem contact op met BUVA verkoopteam glas" sqref="K33 K35 K37 K39 K41 K43">
      <formula1>38</formula1>
    </dataValidation>
    <dataValidation type="whole" operator="greaterThan" allowBlank="1" showInputMessage="1" showErrorMessage="1" prompt="minimale breedte afhankelijk van gekozen glaspakket_x000a_" error="Neem contact op met BUVA verkoopteam glas" sqref="L33 L35 L37 L39 L41 L43">
      <formula1>40</formula1>
    </dataValidation>
    <dataValidation type="list" allowBlank="1" showInputMessage="1" showErrorMessage="1" prompt="kleur rand" sqref="O33 O43 O41 O39 O37 O35">
      <formula1>$U$15:$U$16</formula1>
    </dataValidation>
    <dataValidation type="list" allowBlank="1" showInputMessage="1" showErrorMessage="1" prompt="afhankelijk van keuze bij figuurglas" sqref="N33">
      <formula1>INDIRECT($M$33)</formula1>
    </dataValidation>
    <dataValidation type="list" allowBlank="1" showInputMessage="1" showErrorMessage="1" prompt="figuurglas" sqref="M35 M33 M41 M39 M37 M43">
      <formula1>$S$15:$S$18</formula1>
    </dataValidation>
    <dataValidation type="list" allowBlank="1" showInputMessage="1" showErrorMessage="1" prompt="afhankelijk van keuze bij figuurglas" sqref="N35">
      <formula1>INDIRECT($M$35)</formula1>
    </dataValidation>
    <dataValidation type="list" allowBlank="1" showInputMessage="1" showErrorMessage="1" prompt="afhankelijk van keuze bij figuurglas" sqref="N37">
      <formula1>INDIRECT($M$37)</formula1>
    </dataValidation>
    <dataValidation type="list" allowBlank="1" showInputMessage="1" showErrorMessage="1" prompt="afhankelijk van keuze bij figuurglas" sqref="N39">
      <formula1>INDIRECT($M$39)</formula1>
    </dataValidation>
    <dataValidation type="list" allowBlank="1" showInputMessage="1" showErrorMessage="1" prompt="afhankelijk van keuze bij figuurglas" sqref="N41">
      <formula1>INDIRECT($M$41)</formula1>
    </dataValidation>
    <dataValidation type="list" allowBlank="1" showInputMessage="1" showErrorMessage="1" prompt="afhankelijk van keuze bij figuurglas" sqref="N43">
      <formula1>INDIRECT($M$43)</formula1>
    </dataValidation>
    <dataValidation type="whole" allowBlank="1" showInputMessage="1" showErrorMessage="1" prompt="10 t/m 30 mm" error="Neem contact op met BUVA verkoopteam glas" sqref="G43:J43 G41:J41 G39:J39 G37:J37 G35:J35 G33:J33">
      <formula1>10</formula1>
      <formula2>30</formula2>
    </dataValidation>
  </dataValidations>
  <hyperlinks>
    <hyperlink ref="F13" r:id="rId1" display="mailto:glas.schilders@buva.nl"/>
  </hyperlink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827B-69FD-4A14-9270-D38F457EF6B7}">
  <sheetPr>
    <pageSetUpPr fitToPage="1"/>
  </sheetPr>
  <dimension ref="A1:AH37"/>
  <sheetViews>
    <sheetView workbookViewId="0" topLeftCell="A1">
      <selection activeCell="D2" sqref="D2"/>
    </sheetView>
  </sheetViews>
  <sheetFormatPr defaultColWidth="9.140625" defaultRowHeight="15"/>
  <cols>
    <col min="1" max="2" width="9.140625" style="1" customWidth="1"/>
    <col min="3" max="3" width="4.00390625" style="1" customWidth="1"/>
    <col min="4" max="4" width="8.140625" style="1" customWidth="1"/>
    <col min="5" max="5" width="7.7109375" style="1" customWidth="1"/>
    <col min="6" max="6" width="7.8515625" style="1" customWidth="1"/>
    <col min="7" max="7" width="9.140625" style="1" customWidth="1"/>
    <col min="8" max="8" width="6.57421875" style="1" customWidth="1"/>
    <col min="9" max="9" width="7.8515625" style="1" customWidth="1"/>
    <col min="10" max="11" width="9.140625" style="1" customWidth="1"/>
    <col min="12" max="12" width="3.7109375" style="1" customWidth="1"/>
    <col min="13" max="13" width="7.00390625" style="1" customWidth="1"/>
    <col min="14" max="15" width="9.140625" style="1" customWidth="1"/>
    <col min="16" max="16" width="3.421875" style="1" customWidth="1"/>
    <col min="17" max="17" width="8.140625" style="1" customWidth="1"/>
    <col min="18" max="19" width="9.140625" style="1" customWidth="1"/>
    <col min="20" max="20" width="19.421875" style="1" customWidth="1"/>
    <col min="21" max="21" width="7.28125" style="1" customWidth="1"/>
    <col min="22" max="22" width="18.7109375" style="1" customWidth="1"/>
    <col min="23" max="23" width="9.140625" style="1" customWidth="1"/>
    <col min="24" max="24" width="17.57421875" style="1" customWidth="1"/>
    <col min="25" max="26" width="9.140625" style="1" customWidth="1"/>
    <col min="27" max="30" width="9.140625" style="1" hidden="1" customWidth="1"/>
    <col min="31" max="31" width="28.140625" style="1" hidden="1" customWidth="1"/>
    <col min="32" max="32" width="20.7109375" style="1" hidden="1" customWidth="1"/>
    <col min="33" max="33" width="13.421875" style="1" hidden="1" customWidth="1"/>
    <col min="34" max="48" width="9.140625" style="1" hidden="1" customWidth="1"/>
    <col min="49" max="16384" width="9.140625" style="1" customWidth="1"/>
  </cols>
  <sheetData>
    <row r="1" ht="15">
      <c r="S1" s="89"/>
    </row>
    <row r="2" spans="1:19" ht="15">
      <c r="A2" s="1" t="s">
        <v>55</v>
      </c>
      <c r="D2" s="79" t="s">
        <v>54</v>
      </c>
      <c r="S2" s="89"/>
    </row>
    <row r="3" spans="1:22" ht="15">
      <c r="A3" s="1" t="s">
        <v>56</v>
      </c>
      <c r="D3" s="79" t="s">
        <v>57</v>
      </c>
      <c r="S3" s="89"/>
      <c r="T3" s="1" t="s">
        <v>109</v>
      </c>
      <c r="U3" s="80">
        <f>Invulblad!L33</f>
        <v>0</v>
      </c>
      <c r="V3" s="1" t="s">
        <v>112</v>
      </c>
    </row>
    <row r="4" spans="1:19" ht="15">
      <c r="A4" s="1" t="s">
        <v>58</v>
      </c>
      <c r="D4" s="79" t="s">
        <v>59</v>
      </c>
      <c r="S4" s="89"/>
    </row>
    <row r="5" spans="1:23" ht="15">
      <c r="A5" s="1" t="s">
        <v>60</v>
      </c>
      <c r="D5" s="79" t="s">
        <v>61</v>
      </c>
      <c r="S5" s="89"/>
      <c r="T5" s="1" t="s">
        <v>114</v>
      </c>
      <c r="U5" s="1" t="e">
        <f>_xlfn.XLOOKUP(D11,AE16:AE24,AF16:AF24,,FALSE)</f>
        <v>#N/A</v>
      </c>
      <c r="V5" s="1" t="s">
        <v>112</v>
      </c>
      <c r="W5" s="1" t="s">
        <v>115</v>
      </c>
    </row>
    <row r="6" spans="1:23" ht="15">
      <c r="A6" s="1" t="s">
        <v>62</v>
      </c>
      <c r="D6" s="79">
        <v>1091</v>
      </c>
      <c r="S6" s="89"/>
      <c r="T6" s="1" t="s">
        <v>114</v>
      </c>
      <c r="U6" s="1" t="e">
        <f>_xlfn.XLOOKUP(D11,AE16:AE24,AH16:AH24,,FALSE)</f>
        <v>#N/A</v>
      </c>
      <c r="V6" s="1" t="s">
        <v>112</v>
      </c>
      <c r="W6" s="1" t="s">
        <v>116</v>
      </c>
    </row>
    <row r="7" spans="1:19" ht="15">
      <c r="A7" s="1" t="s">
        <v>63</v>
      </c>
      <c r="D7" s="80" t="str">
        <f>IF(Invulblad!O33="zwart","zwarte","witte")</f>
        <v>witte</v>
      </c>
      <c r="E7" s="1" t="s">
        <v>64</v>
      </c>
      <c r="S7" s="89"/>
    </row>
    <row r="8" spans="1:19" ht="15">
      <c r="A8" s="1" t="s">
        <v>65</v>
      </c>
      <c r="D8" s="1" t="s">
        <v>66</v>
      </c>
      <c r="S8" s="89"/>
    </row>
    <row r="9" spans="1:19" ht="15">
      <c r="A9" s="1" t="s">
        <v>69</v>
      </c>
      <c r="D9" s="1" t="s">
        <v>68</v>
      </c>
      <c r="S9" s="89"/>
    </row>
    <row r="10" spans="1:34" ht="15">
      <c r="A10" s="1" t="s">
        <v>49</v>
      </c>
      <c r="D10" s="81">
        <f>Invulblad!M33</f>
        <v>0</v>
      </c>
      <c r="S10" s="89"/>
      <c r="AD10"/>
      <c r="AE10"/>
      <c r="AF10" s="88" t="s">
        <v>110</v>
      </c>
      <c r="AG10"/>
      <c r="AH10" s="88" t="s">
        <v>111</v>
      </c>
    </row>
    <row r="11" spans="1:34" ht="15">
      <c r="A11" s="1" t="s">
        <v>50</v>
      </c>
      <c r="D11" s="81">
        <f>Invulblad!N33</f>
        <v>0</v>
      </c>
      <c r="S11" s="89"/>
      <c r="AD11"/>
      <c r="AE11"/>
      <c r="AF11" s="88">
        <v>1393350</v>
      </c>
      <c r="AG11"/>
      <c r="AH11" s="88">
        <v>1393351</v>
      </c>
    </row>
    <row r="12" spans="1:34" ht="15">
      <c r="A12" s="1" t="s">
        <v>41</v>
      </c>
      <c r="D12" s="1" t="s">
        <v>67</v>
      </c>
      <c r="S12" s="89"/>
      <c r="AD12"/>
      <c r="AE12"/>
      <c r="AF12" s="88"/>
      <c r="AG12"/>
      <c r="AH12" s="88"/>
    </row>
    <row r="13" spans="1:34" ht="15">
      <c r="A13" s="1" t="s">
        <v>51</v>
      </c>
      <c r="D13" s="80" t="str">
        <f>IF(Invulblad!E33&gt;0,"Sponningmaat","Dagmaat")</f>
        <v>Dagmaat</v>
      </c>
      <c r="S13" s="89"/>
      <c r="AD13"/>
      <c r="AE13"/>
      <c r="AF13" s="88" t="s">
        <v>7</v>
      </c>
      <c r="AG13"/>
      <c r="AH13" s="88" t="s">
        <v>7</v>
      </c>
    </row>
    <row r="14" spans="1:34" ht="15">
      <c r="A14" s="1" t="s">
        <v>42</v>
      </c>
      <c r="S14" s="89"/>
      <c r="AD14"/>
      <c r="AE14" t="s">
        <v>8</v>
      </c>
      <c r="AF14" s="88" t="s">
        <v>109</v>
      </c>
      <c r="AG14"/>
      <c r="AH14" s="88" t="s">
        <v>109</v>
      </c>
    </row>
    <row r="15" spans="1:34" ht="15">
      <c r="A15" s="1" t="s">
        <v>70</v>
      </c>
      <c r="D15" s="1" t="s">
        <v>71</v>
      </c>
      <c r="F15" s="82">
        <f>Invulblad!C33</f>
        <v>0</v>
      </c>
      <c r="G15" s="1" t="s">
        <v>72</v>
      </c>
      <c r="I15" s="83">
        <f>Invulblad!D33</f>
        <v>0</v>
      </c>
      <c r="J15" s="1" t="s">
        <v>73</v>
      </c>
      <c r="M15" s="83">
        <f>Invulblad!E33</f>
        <v>0</v>
      </c>
      <c r="N15" s="1" t="s">
        <v>74</v>
      </c>
      <c r="Q15" s="83">
        <f>Invulblad!F33</f>
        <v>0</v>
      </c>
      <c r="S15" s="89"/>
      <c r="AD15"/>
      <c r="AE15"/>
      <c r="AF15"/>
      <c r="AG15"/>
      <c r="AH15"/>
    </row>
    <row r="16" spans="1:34" ht="15">
      <c r="A16" s="1" t="s">
        <v>75</v>
      </c>
      <c r="D16" s="1" t="s">
        <v>76</v>
      </c>
      <c r="E16" s="83">
        <f>Invulblad!I33</f>
        <v>0</v>
      </c>
      <c r="F16" s="1" t="s">
        <v>77</v>
      </c>
      <c r="G16" s="83">
        <f>Invulblad!J33</f>
        <v>0</v>
      </c>
      <c r="H16" s="1" t="s">
        <v>78</v>
      </c>
      <c r="I16" s="83">
        <f>Invulblad!G33</f>
        <v>0</v>
      </c>
      <c r="J16" s="1" t="s">
        <v>79</v>
      </c>
      <c r="K16" s="83">
        <f>Invulblad!H33</f>
        <v>0</v>
      </c>
      <c r="S16" s="89"/>
      <c r="AD16" s="89">
        <v>1</v>
      </c>
      <c r="AE16" s="90" t="s">
        <v>86</v>
      </c>
      <c r="AF16" s="88">
        <v>42</v>
      </c>
      <c r="AG16"/>
      <c r="AH16" s="88">
        <f>AF16-9</f>
        <v>33</v>
      </c>
    </row>
    <row r="17" spans="1:34" ht="15">
      <c r="A17" s="1" t="s">
        <v>80</v>
      </c>
      <c r="D17" s="83">
        <f>Invulblad!K33</f>
        <v>0</v>
      </c>
      <c r="S17" s="89"/>
      <c r="AD17" s="89">
        <v>2</v>
      </c>
      <c r="AE17" s="90" t="s">
        <v>94</v>
      </c>
      <c r="AF17" s="88">
        <v>46</v>
      </c>
      <c r="AG17"/>
      <c r="AH17" s="88">
        <f aca="true" t="shared" si="0" ref="AH17:AH24">AF17-9</f>
        <v>37</v>
      </c>
    </row>
    <row r="18" spans="1:34" ht="15">
      <c r="A18" s="1" t="s">
        <v>81</v>
      </c>
      <c r="D18" s="83">
        <f>Invulblad!B33</f>
        <v>0</v>
      </c>
      <c r="S18" s="89"/>
      <c r="AD18" s="89">
        <v>3</v>
      </c>
      <c r="AE18" s="90" t="s">
        <v>90</v>
      </c>
      <c r="AF18" s="88">
        <v>50</v>
      </c>
      <c r="AG18"/>
      <c r="AH18" s="88">
        <f t="shared" si="0"/>
        <v>41</v>
      </c>
    </row>
    <row r="19" spans="1:34" ht="15">
      <c r="A19" s="1" t="s">
        <v>43</v>
      </c>
      <c r="S19" s="89"/>
      <c r="AD19" s="89">
        <v>4</v>
      </c>
      <c r="AE19" s="90" t="s">
        <v>87</v>
      </c>
      <c r="AF19" s="88">
        <v>43</v>
      </c>
      <c r="AG19"/>
      <c r="AH19" s="88">
        <f t="shared" si="0"/>
        <v>34</v>
      </c>
    </row>
    <row r="20" spans="1:34" ht="15">
      <c r="A20" s="1" t="s">
        <v>85</v>
      </c>
      <c r="D20" s="84">
        <v>0</v>
      </c>
      <c r="S20" s="89"/>
      <c r="AD20" s="89">
        <v>5</v>
      </c>
      <c r="AE20" s="90" t="s">
        <v>91</v>
      </c>
      <c r="AF20" s="88">
        <v>47</v>
      </c>
      <c r="AG20"/>
      <c r="AH20" s="88">
        <f t="shared" si="0"/>
        <v>38</v>
      </c>
    </row>
    <row r="21" spans="1:34" ht="15">
      <c r="A21" s="1" t="s">
        <v>82</v>
      </c>
      <c r="D21" s="83">
        <f>Invulblad!M34</f>
        <v>-8</v>
      </c>
      <c r="F21" s="1" t="s">
        <v>83</v>
      </c>
      <c r="H21" s="83">
        <f>Invulblad!O34</f>
        <v>-9</v>
      </c>
      <c r="S21" s="89"/>
      <c r="AD21" s="89">
        <v>6</v>
      </c>
      <c r="AE21" s="90" t="s">
        <v>88</v>
      </c>
      <c r="AF21" s="88">
        <v>42</v>
      </c>
      <c r="AG21"/>
      <c r="AH21" s="88">
        <f t="shared" si="0"/>
        <v>33</v>
      </c>
    </row>
    <row r="22" spans="1:34" ht="15">
      <c r="A22" s="1" t="s">
        <v>84</v>
      </c>
      <c r="S22" s="89"/>
      <c r="AD22" s="89">
        <v>7</v>
      </c>
      <c r="AE22" s="90" t="s">
        <v>93</v>
      </c>
      <c r="AF22" s="88">
        <v>46</v>
      </c>
      <c r="AG22"/>
      <c r="AH22" s="88">
        <f t="shared" si="0"/>
        <v>37</v>
      </c>
    </row>
    <row r="23" spans="1:34" ht="15">
      <c r="A23" s="1" t="s">
        <v>44</v>
      </c>
      <c r="S23" s="89"/>
      <c r="AD23" s="89">
        <v>8</v>
      </c>
      <c r="AE23" s="90" t="s">
        <v>89</v>
      </c>
      <c r="AF23" s="88">
        <v>43</v>
      </c>
      <c r="AG23"/>
      <c r="AH23" s="88">
        <f t="shared" si="0"/>
        <v>34</v>
      </c>
    </row>
    <row r="24" spans="1:34" ht="15">
      <c r="A24" s="1" t="s">
        <v>45</v>
      </c>
      <c r="S24" s="89"/>
      <c r="AD24" s="89">
        <v>9</v>
      </c>
      <c r="AE24" s="90" t="s">
        <v>92</v>
      </c>
      <c r="AF24" s="88">
        <v>47</v>
      </c>
      <c r="AG24"/>
      <c r="AH24" s="88">
        <f t="shared" si="0"/>
        <v>38</v>
      </c>
    </row>
    <row r="25" spans="1:19" ht="15">
      <c r="A25" s="1" t="s">
        <v>46</v>
      </c>
      <c r="S25" s="89"/>
    </row>
    <row r="26" spans="1:19" ht="15">
      <c r="A26" s="1" t="s">
        <v>47</v>
      </c>
      <c r="S26" s="89"/>
    </row>
    <row r="27" spans="1:19" ht="15">
      <c r="A27" s="1" t="s">
        <v>48</v>
      </c>
      <c r="S27" s="89"/>
    </row>
    <row r="28" ht="15">
      <c r="S28" s="89"/>
    </row>
    <row r="29" spans="1:19" ht="15">
      <c r="A29" s="2" t="s">
        <v>113</v>
      </c>
      <c r="S29" s="89"/>
    </row>
    <row r="30" spans="1:19" ht="15">
      <c r="A30" s="87" t="e">
        <f>IF(U3&lt;U5,"bij special vermelden: uitvoeren met NIET SNEL montage scharnier","")</f>
        <v>#N/A</v>
      </c>
      <c r="S30" s="89"/>
    </row>
    <row r="31" spans="1:19" ht="15">
      <c r="A31" s="87" t="str">
        <f>IF(Invulblad!G33&lt;15,"invoeren als special ivm sponninghoogte links; bereken de sponningmaat als de dagmaat is opgegeven en invoeren als sponningmaat",IF(Invulblad!G33&gt;25,"invoeren als special ivm sponninghoogte links; bereken de sponningmaat als de dagmaat is opgegeven en invoeren als sponningmaat",""))</f>
        <v>invoeren als special ivm sponninghoogte links; bereken de sponningmaat als de dagmaat is opgegeven en invoeren als sponningmaat</v>
      </c>
      <c r="S31" s="89"/>
    </row>
    <row r="32" spans="1:19" ht="15">
      <c r="A32" s="87" t="str">
        <f>IF(Invulblad!H33&lt;15,"invoeren als special ivm sponninghoogte rechts; bereken de sponningmaat als de dagmaat is opgegeven en invoeren als sponningmaat",IF(Invulblad!H33&gt;25,"invoeren als special ivm sponninghoogte rechts; bereken de sponningmaat als de dagmaat is opgegeven en invoeren als sponningmaat",""))</f>
        <v>invoeren als special ivm sponninghoogte rechts; bereken de sponningmaat als de dagmaat is opgegeven en invoeren als sponningmaat</v>
      </c>
      <c r="S32" s="89"/>
    </row>
    <row r="33" spans="1:19" ht="15">
      <c r="A33" s="87" t="str">
        <f>IF(Invulblad!I33&lt;15,"invoeren als special ivm sponninghoogte boven; bereken de sponningmaat als de dagmaat is opgegeven en invoeren als sponningmaat",IF(Invulblad!I33&gt;25,"invoeren als special ivm sponninghoogte boven; bereken de sponningmaat als de dagmaat is opgegeven en invoeren als sponningmaat",""))</f>
        <v>invoeren als special ivm sponninghoogte boven; bereken de sponningmaat als de dagmaat is opgegeven en invoeren als sponningmaat</v>
      </c>
      <c r="S33" s="89"/>
    </row>
    <row r="34" ht="15">
      <c r="A34" s="87" t="str">
        <f>IF(Invulblad!J33&lt;15,"invoeren als special ivm sponninghoogte onder; bereken de sponningmaat als de dagmaat is opgegeven en invoeren als sponningmaat",IF(Invulblad!J33&gt;25,"invoeren als special ivm sponninghoogte onder;bereken de sponningmaat als de dagmaat is opgegeven en invoeren als sponningmaat",""))</f>
        <v>invoeren als special ivm sponninghoogte onder; bereken de sponningmaat als de dagmaat is opgegeven en invoeren als sponningmaat</v>
      </c>
    </row>
    <row r="36" spans="1:10" ht="15">
      <c r="A36" s="87" t="s">
        <v>117</v>
      </c>
      <c r="B36" s="87"/>
      <c r="C36" s="87"/>
      <c r="D36" s="87"/>
      <c r="E36" s="87"/>
      <c r="F36" s="87"/>
      <c r="G36" s="87"/>
      <c r="H36" s="87"/>
      <c r="I36" s="87"/>
      <c r="J36" s="87" t="str">
        <f>IF(M15-F15-I16-K16=0,"JA",IF(F15=0,"Niet van toepassing",IF(M15=0,"Niet van toepassing","NEE")))</f>
        <v>JA</v>
      </c>
    </row>
    <row r="37" spans="1:10" ht="15">
      <c r="A37" s="87" t="s">
        <v>118</v>
      </c>
      <c r="B37" s="87"/>
      <c r="C37" s="87"/>
      <c r="D37" s="87"/>
      <c r="E37" s="87"/>
      <c r="F37" s="87"/>
      <c r="G37" s="87"/>
      <c r="H37" s="87"/>
      <c r="I37" s="87"/>
      <c r="J37" s="87" t="str">
        <f>IF(Q15-I15-G16-E16=0,"JA",IF(I15=0,"Niet van toepassing",IF(Q15=0,"Niet van toepassing","NEE")))</f>
        <v>JA</v>
      </c>
    </row>
  </sheetData>
  <sheetProtection algorithmName="SHA-512" hashValue="FGArdSg5InGtzdgO5+sVn2yrrMxc2jdwJzFANA6oxakPrCrf6Wgnp9EEwAuV4Ii4tsSIegGTylhEdVGqwLuNmw==" saltValue="K3/lF52ihmN48Sy8UkXNvQ==" spinCount="100000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0356-35DE-4394-9416-56E4B7D7260F}">
  <sheetPr>
    <pageSetUpPr fitToPage="1"/>
  </sheetPr>
  <dimension ref="A2:AH37"/>
  <sheetViews>
    <sheetView workbookViewId="0" topLeftCell="A1">
      <selection activeCell="D2" sqref="D2"/>
    </sheetView>
  </sheetViews>
  <sheetFormatPr defaultColWidth="9.140625" defaultRowHeight="15"/>
  <cols>
    <col min="1" max="2" width="9.140625" style="1" customWidth="1"/>
    <col min="3" max="3" width="4.00390625" style="1" customWidth="1"/>
    <col min="4" max="4" width="9.140625" style="1" customWidth="1"/>
    <col min="5" max="5" width="7.7109375" style="1" customWidth="1"/>
    <col min="6" max="7" width="9.140625" style="1" customWidth="1"/>
    <col min="8" max="8" width="8.00390625" style="1" customWidth="1"/>
    <col min="9" max="11" width="9.140625" style="1" customWidth="1"/>
    <col min="12" max="12" width="5.140625" style="1" customWidth="1"/>
    <col min="13" max="15" width="9.140625" style="1" customWidth="1"/>
    <col min="16" max="16" width="5.8515625" style="1" customWidth="1"/>
    <col min="17" max="18" width="9.140625" style="1" customWidth="1"/>
    <col min="19" max="19" width="7.28125" style="1" customWidth="1"/>
    <col min="20" max="20" width="20.28125" style="1" customWidth="1"/>
    <col min="21" max="21" width="5.8515625" style="1" customWidth="1"/>
    <col min="22" max="26" width="9.140625" style="1" customWidth="1"/>
    <col min="27" max="30" width="9.140625" style="1" hidden="1" customWidth="1"/>
    <col min="31" max="31" width="27.00390625" style="1" hidden="1" customWidth="1"/>
    <col min="32" max="32" width="9.140625" style="1" hidden="1" customWidth="1"/>
    <col min="33" max="33" width="14.7109375" style="1" hidden="1" customWidth="1"/>
    <col min="34" max="48" width="9.140625" style="1" hidden="1" customWidth="1"/>
    <col min="49" max="16384" width="9.140625" style="1" customWidth="1"/>
  </cols>
  <sheetData>
    <row r="2" spans="1:4" ht="15">
      <c r="A2" s="1" t="s">
        <v>55</v>
      </c>
      <c r="D2" s="79" t="s">
        <v>54</v>
      </c>
    </row>
    <row r="3" spans="1:22" ht="15">
      <c r="A3" s="1" t="s">
        <v>56</v>
      </c>
      <c r="D3" s="79" t="s">
        <v>57</v>
      </c>
      <c r="T3" s="1" t="s">
        <v>109</v>
      </c>
      <c r="U3" s="80">
        <f>Invulblad!L35</f>
        <v>0</v>
      </c>
      <c r="V3" s="1" t="s">
        <v>112</v>
      </c>
    </row>
    <row r="4" spans="1:4" ht="15">
      <c r="A4" s="1" t="s">
        <v>58</v>
      </c>
      <c r="D4" s="79" t="s">
        <v>59</v>
      </c>
    </row>
    <row r="5" spans="1:23" ht="15">
      <c r="A5" s="1" t="s">
        <v>60</v>
      </c>
      <c r="D5" s="79" t="s">
        <v>61</v>
      </c>
      <c r="T5" s="1" t="s">
        <v>114</v>
      </c>
      <c r="U5" s="1" t="e">
        <f>_xlfn.XLOOKUP(D11,AE16:AE24,AF16:AF24,,FALSE)</f>
        <v>#N/A</v>
      </c>
      <c r="V5" s="1" t="s">
        <v>112</v>
      </c>
      <c r="W5" s="1" t="s">
        <v>115</v>
      </c>
    </row>
    <row r="6" spans="1:23" ht="15">
      <c r="A6" s="1" t="s">
        <v>62</v>
      </c>
      <c r="D6" s="79">
        <v>1091</v>
      </c>
      <c r="T6" s="1" t="s">
        <v>114</v>
      </c>
      <c r="U6" s="1" t="e">
        <f>_xlfn.XLOOKUP(D11,AE16:AE24,AH16:AH24,,FALSE)</f>
        <v>#N/A</v>
      </c>
      <c r="V6" s="1" t="s">
        <v>112</v>
      </c>
      <c r="W6" s="1" t="s">
        <v>116</v>
      </c>
    </row>
    <row r="7" spans="1:5" ht="15">
      <c r="A7" s="1" t="s">
        <v>63</v>
      </c>
      <c r="D7" s="80" t="str">
        <f>IF(Invulblad!O35="zwart","zwarte","witte")</f>
        <v>witte</v>
      </c>
      <c r="E7" s="1" t="s">
        <v>64</v>
      </c>
    </row>
    <row r="8" spans="1:4" ht="15">
      <c r="A8" s="1" t="s">
        <v>65</v>
      </c>
      <c r="D8" s="1" t="s">
        <v>66</v>
      </c>
    </row>
    <row r="9" spans="1:4" ht="15">
      <c r="A9" s="1" t="s">
        <v>69</v>
      </c>
      <c r="D9" s="1" t="s">
        <v>68</v>
      </c>
    </row>
    <row r="10" spans="1:34" ht="15">
      <c r="A10" s="1" t="s">
        <v>49</v>
      </c>
      <c r="D10" s="81">
        <f>Invulblad!M35</f>
        <v>0</v>
      </c>
      <c r="AD10"/>
      <c r="AE10"/>
      <c r="AF10" s="88" t="s">
        <v>110</v>
      </c>
      <c r="AG10"/>
      <c r="AH10" s="88" t="s">
        <v>111</v>
      </c>
    </row>
    <row r="11" spans="1:34" ht="15">
      <c r="A11" s="1" t="s">
        <v>50</v>
      </c>
      <c r="D11" s="81">
        <f>Invulblad!N35</f>
        <v>0</v>
      </c>
      <c r="AD11"/>
      <c r="AE11"/>
      <c r="AF11" s="88">
        <v>1393350</v>
      </c>
      <c r="AG11"/>
      <c r="AH11" s="88">
        <v>1393351</v>
      </c>
    </row>
    <row r="12" spans="1:34" ht="15">
      <c r="A12" s="1" t="s">
        <v>41</v>
      </c>
      <c r="D12" s="1" t="s">
        <v>67</v>
      </c>
      <c r="AD12"/>
      <c r="AE12"/>
      <c r="AF12" s="88"/>
      <c r="AG12"/>
      <c r="AH12" s="88"/>
    </row>
    <row r="13" spans="1:34" ht="15">
      <c r="A13" s="1" t="s">
        <v>51</v>
      </c>
      <c r="D13" s="80" t="str">
        <f>IF(Invulblad!E35&gt;0,"Sponningmaat","Dagmaat")</f>
        <v>Dagmaat</v>
      </c>
      <c r="AD13"/>
      <c r="AE13"/>
      <c r="AF13" s="88" t="s">
        <v>7</v>
      </c>
      <c r="AG13"/>
      <c r="AH13" s="88" t="s">
        <v>7</v>
      </c>
    </row>
    <row r="14" spans="1:34" ht="15">
      <c r="A14" s="1" t="s">
        <v>42</v>
      </c>
      <c r="AD14"/>
      <c r="AE14" t="s">
        <v>8</v>
      </c>
      <c r="AF14" s="88" t="s">
        <v>109</v>
      </c>
      <c r="AG14"/>
      <c r="AH14" s="88" t="s">
        <v>109</v>
      </c>
    </row>
    <row r="15" spans="1:34" ht="15">
      <c r="A15" s="1" t="s">
        <v>70</v>
      </c>
      <c r="D15" s="1" t="s">
        <v>71</v>
      </c>
      <c r="F15" s="82">
        <f>Invulblad!C35</f>
        <v>0</v>
      </c>
      <c r="G15" s="1" t="s">
        <v>72</v>
      </c>
      <c r="I15" s="83">
        <f>Invulblad!D35</f>
        <v>0</v>
      </c>
      <c r="J15" s="1" t="s">
        <v>73</v>
      </c>
      <c r="M15" s="83">
        <f>Invulblad!E35</f>
        <v>0</v>
      </c>
      <c r="N15" s="1" t="s">
        <v>74</v>
      </c>
      <c r="Q15" s="83">
        <f>Invulblad!F35</f>
        <v>0</v>
      </c>
      <c r="AD15"/>
      <c r="AE15"/>
      <c r="AF15"/>
      <c r="AG15"/>
      <c r="AH15"/>
    </row>
    <row r="16" spans="1:34" ht="15">
      <c r="A16" s="1" t="s">
        <v>75</v>
      </c>
      <c r="D16" s="1" t="s">
        <v>76</v>
      </c>
      <c r="E16" s="83">
        <f>Invulblad!I35</f>
        <v>0</v>
      </c>
      <c r="F16" s="1" t="s">
        <v>77</v>
      </c>
      <c r="G16" s="83">
        <f>Invulblad!J35</f>
        <v>0</v>
      </c>
      <c r="H16" s="1" t="s">
        <v>78</v>
      </c>
      <c r="I16" s="83">
        <f>Invulblad!G35</f>
        <v>0</v>
      </c>
      <c r="J16" s="1" t="s">
        <v>79</v>
      </c>
      <c r="K16" s="83">
        <f>Invulblad!H35</f>
        <v>0</v>
      </c>
      <c r="AD16" s="89">
        <v>1</v>
      </c>
      <c r="AE16" s="90" t="s">
        <v>86</v>
      </c>
      <c r="AF16" s="88">
        <v>42</v>
      </c>
      <c r="AG16"/>
      <c r="AH16" s="88">
        <f>AF16-9</f>
        <v>33</v>
      </c>
    </row>
    <row r="17" spans="1:34" ht="15">
      <c r="A17" s="1" t="s">
        <v>80</v>
      </c>
      <c r="D17" s="83">
        <f>Invulblad!K35</f>
        <v>0</v>
      </c>
      <c r="AD17" s="89">
        <v>2</v>
      </c>
      <c r="AE17" s="90" t="s">
        <v>94</v>
      </c>
      <c r="AF17" s="88">
        <v>46</v>
      </c>
      <c r="AG17"/>
      <c r="AH17" s="88">
        <f aca="true" t="shared" si="0" ref="AH17:AH24">AF17-9</f>
        <v>37</v>
      </c>
    </row>
    <row r="18" spans="1:34" ht="15">
      <c r="A18" s="1" t="s">
        <v>81</v>
      </c>
      <c r="D18" s="83">
        <f>Invulblad!B35</f>
        <v>0</v>
      </c>
      <c r="AD18" s="89">
        <v>3</v>
      </c>
      <c r="AE18" s="90" t="s">
        <v>90</v>
      </c>
      <c r="AF18" s="88">
        <v>50</v>
      </c>
      <c r="AG18"/>
      <c r="AH18" s="88">
        <f t="shared" si="0"/>
        <v>41</v>
      </c>
    </row>
    <row r="19" spans="1:34" ht="15">
      <c r="A19" s="1" t="s">
        <v>43</v>
      </c>
      <c r="AD19" s="89">
        <v>4</v>
      </c>
      <c r="AE19" s="90" t="s">
        <v>87</v>
      </c>
      <c r="AF19" s="88">
        <v>43</v>
      </c>
      <c r="AG19"/>
      <c r="AH19" s="88">
        <f t="shared" si="0"/>
        <v>34</v>
      </c>
    </row>
    <row r="20" spans="1:34" ht="15">
      <c r="A20" s="1" t="s">
        <v>85</v>
      </c>
      <c r="D20" s="84">
        <v>0</v>
      </c>
      <c r="AD20" s="89">
        <v>5</v>
      </c>
      <c r="AE20" s="90" t="s">
        <v>91</v>
      </c>
      <c r="AF20" s="88">
        <v>47</v>
      </c>
      <c r="AG20"/>
      <c r="AH20" s="88">
        <f t="shared" si="0"/>
        <v>38</v>
      </c>
    </row>
    <row r="21" spans="1:34" ht="15">
      <c r="A21" s="1" t="s">
        <v>82</v>
      </c>
      <c r="D21" s="83">
        <f>Invulblad!M36</f>
        <v>-8</v>
      </c>
      <c r="F21" s="1" t="s">
        <v>83</v>
      </c>
      <c r="H21" s="83">
        <f>Invulblad!O36</f>
        <v>-9</v>
      </c>
      <c r="AD21" s="89">
        <v>6</v>
      </c>
      <c r="AE21" s="90" t="s">
        <v>88</v>
      </c>
      <c r="AF21" s="88">
        <v>42</v>
      </c>
      <c r="AG21"/>
      <c r="AH21" s="88">
        <f t="shared" si="0"/>
        <v>33</v>
      </c>
    </row>
    <row r="22" spans="1:34" ht="15">
      <c r="A22" s="1" t="s">
        <v>84</v>
      </c>
      <c r="AD22" s="89">
        <v>7</v>
      </c>
      <c r="AE22" s="90" t="s">
        <v>93</v>
      </c>
      <c r="AF22" s="88">
        <v>46</v>
      </c>
      <c r="AG22"/>
      <c r="AH22" s="88">
        <f t="shared" si="0"/>
        <v>37</v>
      </c>
    </row>
    <row r="23" spans="1:34" ht="15">
      <c r="A23" s="1" t="s">
        <v>44</v>
      </c>
      <c r="AD23" s="89">
        <v>8</v>
      </c>
      <c r="AE23" s="90" t="s">
        <v>89</v>
      </c>
      <c r="AF23" s="88">
        <v>43</v>
      </c>
      <c r="AG23"/>
      <c r="AH23" s="88">
        <f t="shared" si="0"/>
        <v>34</v>
      </c>
    </row>
    <row r="24" spans="1:34" ht="15">
      <c r="A24" s="1" t="s">
        <v>45</v>
      </c>
      <c r="AD24" s="89">
        <v>9</v>
      </c>
      <c r="AE24" s="90" t="s">
        <v>92</v>
      </c>
      <c r="AF24" s="88">
        <v>47</v>
      </c>
      <c r="AG24"/>
      <c r="AH24" s="88">
        <f t="shared" si="0"/>
        <v>38</v>
      </c>
    </row>
    <row r="25" ht="15">
      <c r="A25" s="1" t="s">
        <v>46</v>
      </c>
    </row>
    <row r="26" ht="15">
      <c r="A26" s="1" t="s">
        <v>47</v>
      </c>
    </row>
    <row r="27" ht="15">
      <c r="A27" s="1" t="s">
        <v>48</v>
      </c>
    </row>
    <row r="29" ht="15">
      <c r="A29" s="2" t="s">
        <v>113</v>
      </c>
    </row>
    <row r="30" ht="15">
      <c r="A30" s="87" t="e">
        <f>IF(U3&lt;U5,"bij special vermelden: uitvoeren met NIET SNEL montage scharnier","")</f>
        <v>#N/A</v>
      </c>
    </row>
    <row r="31" ht="15">
      <c r="A31" s="87" t="str">
        <f>IF(Invulblad!G35&lt;15,"invoeren als special ivm sponninghoogte links; bereken de sponningmaat als de dagmaat is opgegeven en invoeren als sponningmaat",IF(Invulblad!G35&gt;25,"invoeren als special ivm sponninghoogte links; bereken de sponningmaat als de dagmaat is opgegeven en invoeren als sponningmaat",""))</f>
        <v>invoeren als special ivm sponninghoogte links; bereken de sponningmaat als de dagmaat is opgegeven en invoeren als sponningmaat</v>
      </c>
    </row>
    <row r="32" ht="15">
      <c r="A32" s="87" t="str">
        <f>IF(Invulblad!H35&lt;15,"invoeren als special ivm sponninghoogte rechts; bereken de sponningmaat als de dagmaat is opgegeven en invoeren als sponningmaat",IF(Invulblad!H35&gt;25,"invoeren als special ivm sponninghoogte rechts; bereken de sponningmaat als de dagmaat is opgegeven en invoeren als sponningmaat",""))</f>
        <v>invoeren als special ivm sponninghoogte rechts; bereken de sponningmaat als de dagmaat is opgegeven en invoeren als sponningmaat</v>
      </c>
    </row>
    <row r="33" ht="15">
      <c r="A33" s="87" t="str">
        <f>IF(Invulblad!I35&lt;15,"invoeren als special ivm sponninghoogte boven; bereken de sponningmaat als de dagmaat is opgegeven en invoeren als sponningmaat",IF(Invulblad!I35&gt;25,"invoeren als special ivm sponninghoogte boven; bereken de sponningmaat als de dagmaat is opgegeven en invoeren als sponningmaat",""))</f>
        <v>invoeren als special ivm sponninghoogte boven; bereken de sponningmaat als de dagmaat is opgegeven en invoeren als sponningmaat</v>
      </c>
    </row>
    <row r="34" ht="15">
      <c r="A34" s="87" t="str">
        <f>IF(Invulblad!J35&lt;15,"invoeren als special ivm sponninghoogte onder; bereken de sponningmaat als de dagmaat is opgegeven en invoeren als sponningmaat",IF(Invulblad!J35&gt;25,"invoeren als special ivm sponninghoogte onder;bereken de sponningmaat als de dagmaat is opgegeven en invoeren als sponningmaat",""))</f>
        <v>invoeren als special ivm sponninghoogte onder; bereken de sponningmaat als de dagmaat is opgegeven en invoeren als sponningmaat</v>
      </c>
    </row>
    <row r="36" spans="1:10" ht="15">
      <c r="A36" s="87" t="s">
        <v>117</v>
      </c>
      <c r="B36" s="87"/>
      <c r="C36" s="87"/>
      <c r="D36" s="87"/>
      <c r="E36" s="87"/>
      <c r="F36" s="87"/>
      <c r="G36" s="87"/>
      <c r="H36" s="87"/>
      <c r="I36" s="87"/>
      <c r="J36" s="87" t="str">
        <f>IF(M15-F15-I16-K16=0,"JA",IF(F15=0,"Niet van toepassing",IF(M15=0,"Niet van toepassing","NEE")))</f>
        <v>JA</v>
      </c>
    </row>
    <row r="37" spans="1:10" ht="15">
      <c r="A37" s="87" t="s">
        <v>118</v>
      </c>
      <c r="B37" s="87"/>
      <c r="C37" s="87"/>
      <c r="D37" s="87"/>
      <c r="E37" s="87"/>
      <c r="F37" s="87"/>
      <c r="G37" s="87"/>
      <c r="H37" s="87"/>
      <c r="I37" s="87"/>
      <c r="J37" s="87" t="str">
        <f>IF(Q15-I15-G16-E16=0,"JA",IF(I15=0,"Niet van toepassing",IF(Q15=0,"Niet van toepassing","NEE")))</f>
        <v>JA</v>
      </c>
    </row>
  </sheetData>
  <sheetProtection algorithmName="SHA-512" hashValue="ZdwNhKtcJMrzIZDN+sMzEXNeDtl/SLzdAq7ETii4nEUPY645soO0o3LgU9naE+xECvMyekNOucI8bgmYA6aeXQ==" saltValue="SztwzAcgrhCZd+ou/8zobg==" spinCount="100000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2620-E9AB-4F96-8EA0-37C672F9B349}">
  <sheetPr>
    <pageSetUpPr fitToPage="1"/>
  </sheetPr>
  <dimension ref="A2:AH37"/>
  <sheetViews>
    <sheetView workbookViewId="0" topLeftCell="A1">
      <selection activeCell="D2" sqref="D2"/>
    </sheetView>
  </sheetViews>
  <sheetFormatPr defaultColWidth="9.140625" defaultRowHeight="15"/>
  <cols>
    <col min="1" max="2" width="9.140625" style="1" customWidth="1"/>
    <col min="3" max="3" width="4.00390625" style="1" customWidth="1"/>
    <col min="4" max="4" width="9.140625" style="1" customWidth="1"/>
    <col min="5" max="5" width="7.7109375" style="1" customWidth="1"/>
    <col min="6" max="7" width="9.140625" style="1" customWidth="1"/>
    <col min="8" max="8" width="8.00390625" style="1" customWidth="1"/>
    <col min="9" max="9" width="9.140625" style="1" customWidth="1"/>
    <col min="10" max="10" width="9.421875" style="1" bestFit="1" customWidth="1"/>
    <col min="11" max="11" width="9.140625" style="1" customWidth="1"/>
    <col min="12" max="12" width="5.140625" style="1" customWidth="1"/>
    <col min="13" max="15" width="9.140625" style="1" customWidth="1"/>
    <col min="16" max="16" width="5.8515625" style="1" customWidth="1"/>
    <col min="17" max="19" width="9.140625" style="1" customWidth="1"/>
    <col min="20" max="20" width="19.7109375" style="1" customWidth="1"/>
    <col min="21" max="21" width="5.140625" style="1" customWidth="1"/>
    <col min="22" max="26" width="9.140625" style="1" customWidth="1"/>
    <col min="27" max="30" width="9.140625" style="1" hidden="1" customWidth="1"/>
    <col min="31" max="31" width="27.28125" style="1" hidden="1" customWidth="1"/>
    <col min="32" max="48" width="9.140625" style="1" hidden="1" customWidth="1"/>
    <col min="49" max="16384" width="9.140625" style="1" customWidth="1"/>
  </cols>
  <sheetData>
    <row r="2" spans="1:4" ht="15">
      <c r="A2" s="1" t="s">
        <v>55</v>
      </c>
      <c r="D2" s="79" t="s">
        <v>54</v>
      </c>
    </row>
    <row r="3" spans="1:22" ht="15">
      <c r="A3" s="1" t="s">
        <v>56</v>
      </c>
      <c r="D3" s="79" t="s">
        <v>57</v>
      </c>
      <c r="T3" s="1" t="s">
        <v>109</v>
      </c>
      <c r="U3" s="80">
        <f>Invulblad!L37</f>
        <v>0</v>
      </c>
      <c r="V3" s="1" t="s">
        <v>112</v>
      </c>
    </row>
    <row r="4" spans="1:4" ht="15">
      <c r="A4" s="1" t="s">
        <v>58</v>
      </c>
      <c r="D4" s="79" t="s">
        <v>59</v>
      </c>
    </row>
    <row r="5" spans="1:23" ht="15">
      <c r="A5" s="1" t="s">
        <v>60</v>
      </c>
      <c r="D5" s="79" t="s">
        <v>61</v>
      </c>
      <c r="T5" s="1" t="s">
        <v>114</v>
      </c>
      <c r="U5" s="1" t="e">
        <f>_xlfn.XLOOKUP(D11,AE16:AE24,AF16:AF24,,FALSE)</f>
        <v>#N/A</v>
      </c>
      <c r="V5" s="1" t="s">
        <v>112</v>
      </c>
      <c r="W5" s="1" t="s">
        <v>115</v>
      </c>
    </row>
    <row r="6" spans="1:23" ht="15">
      <c r="A6" s="1" t="s">
        <v>62</v>
      </c>
      <c r="D6" s="79">
        <v>1091</v>
      </c>
      <c r="T6" s="1" t="s">
        <v>114</v>
      </c>
      <c r="U6" s="1" t="e">
        <f>_xlfn.XLOOKUP(D11,AE16:AE24,AH16:AH24,,FALSE)</f>
        <v>#N/A</v>
      </c>
      <c r="V6" s="1" t="s">
        <v>112</v>
      </c>
      <c r="W6" s="1" t="s">
        <v>116</v>
      </c>
    </row>
    <row r="7" spans="1:5" ht="15">
      <c r="A7" s="1" t="s">
        <v>63</v>
      </c>
      <c r="D7" s="80" t="str">
        <f>IF(Invulblad!O37="zwart","zwarte","witte")</f>
        <v>witte</v>
      </c>
      <c r="E7" s="1" t="s">
        <v>64</v>
      </c>
    </row>
    <row r="8" spans="1:4" ht="15">
      <c r="A8" s="1" t="s">
        <v>65</v>
      </c>
      <c r="D8" s="1" t="s">
        <v>66</v>
      </c>
    </row>
    <row r="9" spans="1:4" ht="15">
      <c r="A9" s="1" t="s">
        <v>69</v>
      </c>
      <c r="D9" s="1" t="s">
        <v>68</v>
      </c>
    </row>
    <row r="10" spans="1:34" ht="15">
      <c r="A10" s="1" t="s">
        <v>49</v>
      </c>
      <c r="D10" s="81">
        <f>Invulblad!M37</f>
        <v>0</v>
      </c>
      <c r="AD10"/>
      <c r="AE10"/>
      <c r="AF10" s="88" t="s">
        <v>110</v>
      </c>
      <c r="AG10"/>
      <c r="AH10" s="88" t="s">
        <v>111</v>
      </c>
    </row>
    <row r="11" spans="1:34" ht="15">
      <c r="A11" s="1" t="s">
        <v>50</v>
      </c>
      <c r="D11" s="81">
        <f>Invulblad!N37</f>
        <v>0</v>
      </c>
      <c r="AD11"/>
      <c r="AE11"/>
      <c r="AF11" s="88">
        <v>1393350</v>
      </c>
      <c r="AG11"/>
      <c r="AH11" s="88">
        <v>1393351</v>
      </c>
    </row>
    <row r="12" spans="1:34" ht="15">
      <c r="A12" s="1" t="s">
        <v>41</v>
      </c>
      <c r="D12" s="1" t="s">
        <v>67</v>
      </c>
      <c r="AD12"/>
      <c r="AE12"/>
      <c r="AF12" s="88"/>
      <c r="AG12"/>
      <c r="AH12" s="88"/>
    </row>
    <row r="13" spans="1:34" ht="15">
      <c r="A13" s="1" t="s">
        <v>51</v>
      </c>
      <c r="D13" s="80" t="str">
        <f>IF(Invulblad!E37&gt;0,"Sponningmaat","Dagmaat")</f>
        <v>Dagmaat</v>
      </c>
      <c r="AD13"/>
      <c r="AE13"/>
      <c r="AF13" s="88" t="s">
        <v>7</v>
      </c>
      <c r="AG13"/>
      <c r="AH13" s="88" t="s">
        <v>7</v>
      </c>
    </row>
    <row r="14" spans="1:34" ht="15">
      <c r="A14" s="1" t="s">
        <v>42</v>
      </c>
      <c r="AD14"/>
      <c r="AE14" t="s">
        <v>8</v>
      </c>
      <c r="AF14" s="88" t="s">
        <v>109</v>
      </c>
      <c r="AG14"/>
      <c r="AH14" s="88" t="s">
        <v>109</v>
      </c>
    </row>
    <row r="15" spans="1:34" ht="15">
      <c r="A15" s="1" t="s">
        <v>70</v>
      </c>
      <c r="D15" s="1" t="s">
        <v>71</v>
      </c>
      <c r="F15" s="82">
        <f>Invulblad!C37</f>
        <v>0</v>
      </c>
      <c r="G15" s="1" t="s">
        <v>72</v>
      </c>
      <c r="I15" s="83">
        <f>Invulblad!D37</f>
        <v>0</v>
      </c>
      <c r="J15" s="1" t="s">
        <v>73</v>
      </c>
      <c r="M15" s="83">
        <f>Invulblad!E37</f>
        <v>0</v>
      </c>
      <c r="N15" s="1" t="s">
        <v>74</v>
      </c>
      <c r="Q15" s="83">
        <f>Invulblad!F37</f>
        <v>0</v>
      </c>
      <c r="AD15"/>
      <c r="AE15"/>
      <c r="AF15"/>
      <c r="AG15"/>
      <c r="AH15"/>
    </row>
    <row r="16" spans="1:34" ht="15">
      <c r="A16" s="1" t="s">
        <v>75</v>
      </c>
      <c r="D16" s="1" t="s">
        <v>76</v>
      </c>
      <c r="E16" s="83">
        <f>Invulblad!I37</f>
        <v>0</v>
      </c>
      <c r="F16" s="1" t="s">
        <v>77</v>
      </c>
      <c r="G16" s="83">
        <f>Invulblad!J37</f>
        <v>0</v>
      </c>
      <c r="H16" s="1" t="s">
        <v>78</v>
      </c>
      <c r="I16" s="83">
        <f>Invulblad!G37</f>
        <v>0</v>
      </c>
      <c r="J16" s="1" t="s">
        <v>79</v>
      </c>
      <c r="K16" s="83">
        <f>Invulblad!H37</f>
        <v>0</v>
      </c>
      <c r="AD16" s="89">
        <v>1</v>
      </c>
      <c r="AE16" s="90" t="s">
        <v>86</v>
      </c>
      <c r="AF16" s="88">
        <v>42</v>
      </c>
      <c r="AG16"/>
      <c r="AH16" s="88">
        <f>AF16-9</f>
        <v>33</v>
      </c>
    </row>
    <row r="17" spans="1:34" ht="15">
      <c r="A17" s="1" t="s">
        <v>80</v>
      </c>
      <c r="D17" s="83">
        <f>Invulblad!K37</f>
        <v>0</v>
      </c>
      <c r="AD17" s="89">
        <v>2</v>
      </c>
      <c r="AE17" s="90" t="s">
        <v>94</v>
      </c>
      <c r="AF17" s="88">
        <v>46</v>
      </c>
      <c r="AG17"/>
      <c r="AH17" s="88">
        <f aca="true" t="shared" si="0" ref="AH17:AH24">AF17-9</f>
        <v>37</v>
      </c>
    </row>
    <row r="18" spans="1:34" ht="15">
      <c r="A18" s="1" t="s">
        <v>81</v>
      </c>
      <c r="D18" s="83">
        <f>Invulblad!B37</f>
        <v>0</v>
      </c>
      <c r="AD18" s="89">
        <v>3</v>
      </c>
      <c r="AE18" s="90" t="s">
        <v>90</v>
      </c>
      <c r="AF18" s="88">
        <v>50</v>
      </c>
      <c r="AG18"/>
      <c r="AH18" s="88">
        <f t="shared" si="0"/>
        <v>41</v>
      </c>
    </row>
    <row r="19" spans="1:34" ht="15">
      <c r="A19" s="1" t="s">
        <v>43</v>
      </c>
      <c r="AD19" s="89">
        <v>4</v>
      </c>
      <c r="AE19" s="90" t="s">
        <v>87</v>
      </c>
      <c r="AF19" s="88">
        <v>43</v>
      </c>
      <c r="AG19"/>
      <c r="AH19" s="88">
        <f t="shared" si="0"/>
        <v>34</v>
      </c>
    </row>
    <row r="20" spans="1:34" ht="15">
      <c r="A20" s="1" t="s">
        <v>85</v>
      </c>
      <c r="D20" s="84">
        <v>0</v>
      </c>
      <c r="AD20" s="89">
        <v>5</v>
      </c>
      <c r="AE20" s="90" t="s">
        <v>91</v>
      </c>
      <c r="AF20" s="88">
        <v>47</v>
      </c>
      <c r="AG20"/>
      <c r="AH20" s="88">
        <f t="shared" si="0"/>
        <v>38</v>
      </c>
    </row>
    <row r="21" spans="1:34" ht="15">
      <c r="A21" s="1" t="s">
        <v>82</v>
      </c>
      <c r="D21" s="83">
        <f>Invulblad!M38</f>
        <v>-8</v>
      </c>
      <c r="F21" s="1" t="s">
        <v>83</v>
      </c>
      <c r="H21" s="83">
        <f>Invulblad!O38</f>
        <v>-9</v>
      </c>
      <c r="AD21" s="89">
        <v>6</v>
      </c>
      <c r="AE21" s="90" t="s">
        <v>88</v>
      </c>
      <c r="AF21" s="88">
        <v>42</v>
      </c>
      <c r="AG21"/>
      <c r="AH21" s="88">
        <f t="shared" si="0"/>
        <v>33</v>
      </c>
    </row>
    <row r="22" spans="1:34" ht="15">
      <c r="A22" s="1" t="s">
        <v>84</v>
      </c>
      <c r="AD22" s="89">
        <v>7</v>
      </c>
      <c r="AE22" s="90" t="s">
        <v>93</v>
      </c>
      <c r="AF22" s="88">
        <v>46</v>
      </c>
      <c r="AG22"/>
      <c r="AH22" s="88">
        <f t="shared" si="0"/>
        <v>37</v>
      </c>
    </row>
    <row r="23" spans="1:34" ht="15">
      <c r="A23" s="1" t="s">
        <v>44</v>
      </c>
      <c r="AD23" s="89">
        <v>8</v>
      </c>
      <c r="AE23" s="90" t="s">
        <v>89</v>
      </c>
      <c r="AF23" s="88">
        <v>43</v>
      </c>
      <c r="AG23"/>
      <c r="AH23" s="88">
        <f t="shared" si="0"/>
        <v>34</v>
      </c>
    </row>
    <row r="24" spans="1:34" ht="15">
      <c r="A24" s="1" t="s">
        <v>45</v>
      </c>
      <c r="AD24" s="89">
        <v>9</v>
      </c>
      <c r="AE24" s="90" t="s">
        <v>92</v>
      </c>
      <c r="AF24" s="88">
        <v>47</v>
      </c>
      <c r="AG24"/>
      <c r="AH24" s="88">
        <f t="shared" si="0"/>
        <v>38</v>
      </c>
    </row>
    <row r="25" ht="15">
      <c r="A25" s="1" t="s">
        <v>46</v>
      </c>
    </row>
    <row r="26" ht="15">
      <c r="A26" s="1" t="s">
        <v>47</v>
      </c>
    </row>
    <row r="27" ht="15">
      <c r="A27" s="1" t="s">
        <v>48</v>
      </c>
    </row>
    <row r="29" ht="15">
      <c r="A29" s="2" t="s">
        <v>113</v>
      </c>
    </row>
    <row r="30" ht="15">
      <c r="A30" s="87" t="e">
        <f>IF(U3&lt;U5,"bij special vermelden: uitvoeren met NIET SNEL montage scharnier","")</f>
        <v>#N/A</v>
      </c>
    </row>
    <row r="31" ht="15">
      <c r="A31" s="87" t="str">
        <f>IF(Invulblad!G37&lt;15,"invoeren als special ivm sponninghoogte links; bereken de sponningmaat als de dagmaat is opgegeven en invoeren als sponningmaat",IF(Invulblad!G37&gt;25,"invoeren als special ivm sponninghoogte links; bereken de sponningmaat als de dagmaat is opgegeven en invoeren als sponningmaat",""))</f>
        <v>invoeren als special ivm sponninghoogte links; bereken de sponningmaat als de dagmaat is opgegeven en invoeren als sponningmaat</v>
      </c>
    </row>
    <row r="32" ht="15">
      <c r="A32" s="87" t="str">
        <f>IF(Invulblad!H37&lt;15,"invoeren als special ivm sponninghoogte rechts; bereken de sponningmaat als de dagmaat is opgegeven en invoeren als sponningmaat",IF(Invulblad!H37&gt;25,"invoeren als special ivm sponninghoogte rechts; bereken de sponningmaat als de dagmaat is opgegeven en invoeren als sponningmaat",""))</f>
        <v>invoeren als special ivm sponninghoogte rechts; bereken de sponningmaat als de dagmaat is opgegeven en invoeren als sponningmaat</v>
      </c>
    </row>
    <row r="33" ht="15">
      <c r="A33" s="87" t="str">
        <f>IF(Invulblad!I37&lt;15,"invoeren als special ivm sponninghoogte boven; bereken de sponningmaat als de dagmaat is opgegeven en invoeren als sponningmaat",IF(Invulblad!I37&gt;25,"invoeren als special ivm sponninghoogte boven; bereken de sponningmaat als de dagmaat is opgegeven en invoeren als sponningmaat",""))</f>
        <v>invoeren als special ivm sponninghoogte boven; bereken de sponningmaat als de dagmaat is opgegeven en invoeren als sponningmaat</v>
      </c>
    </row>
    <row r="34" ht="15">
      <c r="A34" s="87" t="str">
        <f>IF(Invulblad!J37&lt;15,"invoeren als special ivm sponninghoogte onder; bereken de sponningmaat als de dagmaat is opgegeven en invoeren als sponningmaat",IF(Invulblad!J37&gt;25,"invoeren als special ivm sponninghoogte onder;bereken de sponningmaat als de dagmaat is opgegeven en invoeren als sponningmaat",""))</f>
        <v>invoeren als special ivm sponninghoogte onder; bereken de sponningmaat als de dagmaat is opgegeven en invoeren als sponningmaat</v>
      </c>
    </row>
    <row r="36" spans="1:10" ht="15">
      <c r="A36" s="87" t="s">
        <v>117</v>
      </c>
      <c r="B36" s="87"/>
      <c r="C36" s="87"/>
      <c r="D36" s="87"/>
      <c r="E36" s="87"/>
      <c r="F36" s="87"/>
      <c r="G36" s="87"/>
      <c r="H36" s="87"/>
      <c r="I36" s="87"/>
      <c r="J36" s="87" t="str">
        <f>IF(M15-F15-I16-K16=0,"JA",IF(F15=0,"Niet van toepassing",IF(M15=0,"Niet van toepassing","NEE")))</f>
        <v>JA</v>
      </c>
    </row>
    <row r="37" spans="1:10" ht="15">
      <c r="A37" s="87" t="s">
        <v>118</v>
      </c>
      <c r="B37" s="87"/>
      <c r="C37" s="87"/>
      <c r="D37" s="87"/>
      <c r="E37" s="87"/>
      <c r="F37" s="87"/>
      <c r="G37" s="87"/>
      <c r="H37" s="87"/>
      <c r="I37" s="87"/>
      <c r="J37" s="87" t="str">
        <f>IF(Q15-I15-G16-E16=0,"JA",IF(I15=0,"Niet van toepassing",IF(Q15=0,"Niet van toepassing","NEE")))</f>
        <v>JA</v>
      </c>
    </row>
  </sheetData>
  <sheetProtection algorithmName="SHA-512" hashValue="rmnkzVJAkNX6oihhpievwVvB2WX3+UbpmwYMGAR1o8Vjos6sL5YPi9Xd9Hy0bCw72ecuyz5ulPwp3yKN2WEKLQ==" saltValue="eEBwrn/22HfgFFvr8hAgwA==" spinCount="100000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3856-8244-4E25-BAA7-96232CA9341C}">
  <sheetPr>
    <pageSetUpPr fitToPage="1"/>
  </sheetPr>
  <dimension ref="A2:AH37"/>
  <sheetViews>
    <sheetView workbookViewId="0" topLeftCell="A1">
      <selection activeCell="D2" sqref="D2"/>
    </sheetView>
  </sheetViews>
  <sheetFormatPr defaultColWidth="9.140625" defaultRowHeight="15"/>
  <cols>
    <col min="1" max="2" width="9.140625" style="1" customWidth="1"/>
    <col min="3" max="3" width="4.00390625" style="1" customWidth="1"/>
    <col min="4" max="4" width="9.140625" style="1" customWidth="1"/>
    <col min="5" max="5" width="7.7109375" style="1" customWidth="1"/>
    <col min="6" max="7" width="9.140625" style="1" customWidth="1"/>
    <col min="8" max="8" width="8.00390625" style="1" customWidth="1"/>
    <col min="9" max="9" width="9.140625" style="1" customWidth="1"/>
    <col min="10" max="10" width="9.421875" style="1" bestFit="1" customWidth="1"/>
    <col min="11" max="11" width="9.140625" style="1" customWidth="1"/>
    <col min="12" max="12" width="5.140625" style="1" customWidth="1"/>
    <col min="13" max="15" width="9.140625" style="1" customWidth="1"/>
    <col min="16" max="16" width="5.8515625" style="1" customWidth="1"/>
    <col min="17" max="19" width="9.140625" style="1" customWidth="1"/>
    <col min="20" max="20" width="20.7109375" style="1" customWidth="1"/>
    <col min="21" max="21" width="4.28125" style="1" customWidth="1"/>
    <col min="22" max="26" width="9.140625" style="1" customWidth="1"/>
    <col min="27" max="48" width="9.140625" style="1" hidden="1" customWidth="1"/>
    <col min="49" max="16384" width="9.140625" style="1" customWidth="1"/>
  </cols>
  <sheetData>
    <row r="2" spans="1:4" ht="15">
      <c r="A2" s="1" t="s">
        <v>55</v>
      </c>
      <c r="D2" s="79" t="s">
        <v>54</v>
      </c>
    </row>
    <row r="3" spans="1:22" ht="15">
      <c r="A3" s="1" t="s">
        <v>56</v>
      </c>
      <c r="D3" s="79" t="s">
        <v>57</v>
      </c>
      <c r="T3" s="1" t="s">
        <v>109</v>
      </c>
      <c r="U3" s="80">
        <f>Invulblad!L39</f>
        <v>0</v>
      </c>
      <c r="V3" s="1" t="s">
        <v>112</v>
      </c>
    </row>
    <row r="4" spans="1:4" ht="15">
      <c r="A4" s="1" t="s">
        <v>58</v>
      </c>
      <c r="D4" s="79" t="s">
        <v>59</v>
      </c>
    </row>
    <row r="5" spans="1:23" ht="15">
      <c r="A5" s="1" t="s">
        <v>60</v>
      </c>
      <c r="D5" s="79" t="s">
        <v>61</v>
      </c>
      <c r="T5" s="1" t="s">
        <v>114</v>
      </c>
      <c r="U5" s="1" t="e">
        <f>_xlfn.XLOOKUP(D11,AE16:AE24,AF16:AF24,,FALSE)</f>
        <v>#N/A</v>
      </c>
      <c r="V5" s="1" t="s">
        <v>112</v>
      </c>
      <c r="W5" s="1" t="s">
        <v>115</v>
      </c>
    </row>
    <row r="6" spans="1:23" ht="15">
      <c r="A6" s="1" t="s">
        <v>62</v>
      </c>
      <c r="D6" s="79">
        <v>1091</v>
      </c>
      <c r="T6" s="1" t="s">
        <v>114</v>
      </c>
      <c r="U6" s="1" t="e">
        <f>_xlfn.XLOOKUP(D11,AE16:AE24,AH16:AH24,,FALSE)</f>
        <v>#N/A</v>
      </c>
      <c r="V6" s="1" t="s">
        <v>112</v>
      </c>
      <c r="W6" s="1" t="s">
        <v>116</v>
      </c>
    </row>
    <row r="7" spans="1:5" ht="15">
      <c r="A7" s="1" t="s">
        <v>63</v>
      </c>
      <c r="D7" s="80" t="str">
        <f>IF(Invulblad!O39="zwart","zwarte","witte")</f>
        <v>witte</v>
      </c>
      <c r="E7" s="1" t="s">
        <v>64</v>
      </c>
    </row>
    <row r="8" spans="1:4" ht="15">
      <c r="A8" s="1" t="s">
        <v>65</v>
      </c>
      <c r="D8" s="1" t="s">
        <v>66</v>
      </c>
    </row>
    <row r="9" spans="1:4" ht="15">
      <c r="A9" s="1" t="s">
        <v>69</v>
      </c>
      <c r="D9" s="1" t="s">
        <v>68</v>
      </c>
    </row>
    <row r="10" spans="1:34" ht="15">
      <c r="A10" s="1" t="s">
        <v>49</v>
      </c>
      <c r="D10" s="81">
        <f>Invulblad!M39</f>
        <v>0</v>
      </c>
      <c r="AD10"/>
      <c r="AE10"/>
      <c r="AF10" s="88" t="s">
        <v>110</v>
      </c>
      <c r="AG10"/>
      <c r="AH10" s="88" t="s">
        <v>111</v>
      </c>
    </row>
    <row r="11" spans="1:34" ht="15">
      <c r="A11" s="1" t="s">
        <v>50</v>
      </c>
      <c r="D11" s="81">
        <f>Invulblad!N39</f>
        <v>0</v>
      </c>
      <c r="AD11"/>
      <c r="AE11"/>
      <c r="AF11" s="88">
        <v>1393350</v>
      </c>
      <c r="AG11"/>
      <c r="AH11" s="88">
        <v>1393351</v>
      </c>
    </row>
    <row r="12" spans="1:34" ht="15">
      <c r="A12" s="1" t="s">
        <v>41</v>
      </c>
      <c r="D12" s="1" t="s">
        <v>67</v>
      </c>
      <c r="AD12"/>
      <c r="AE12"/>
      <c r="AF12" s="88"/>
      <c r="AG12"/>
      <c r="AH12" s="88"/>
    </row>
    <row r="13" spans="1:34" ht="15">
      <c r="A13" s="1" t="s">
        <v>51</v>
      </c>
      <c r="D13" s="80" t="str">
        <f>IF(Invulblad!E39&gt;0,"Sponningmaat","Dagmaat")</f>
        <v>Dagmaat</v>
      </c>
      <c r="AD13"/>
      <c r="AE13"/>
      <c r="AF13" s="88" t="s">
        <v>7</v>
      </c>
      <c r="AG13"/>
      <c r="AH13" s="88" t="s">
        <v>7</v>
      </c>
    </row>
    <row r="14" spans="1:34" ht="15">
      <c r="A14" s="1" t="s">
        <v>42</v>
      </c>
      <c r="AD14"/>
      <c r="AE14" t="s">
        <v>8</v>
      </c>
      <c r="AF14" s="88" t="s">
        <v>109</v>
      </c>
      <c r="AG14"/>
      <c r="AH14" s="88" t="s">
        <v>109</v>
      </c>
    </row>
    <row r="15" spans="1:34" ht="15">
      <c r="A15" s="1" t="s">
        <v>70</v>
      </c>
      <c r="D15" s="1" t="s">
        <v>71</v>
      </c>
      <c r="F15" s="82">
        <f>Invulblad!C39</f>
        <v>0</v>
      </c>
      <c r="G15" s="1" t="s">
        <v>72</v>
      </c>
      <c r="I15" s="83">
        <f>Invulblad!D39</f>
        <v>0</v>
      </c>
      <c r="J15" s="1" t="s">
        <v>73</v>
      </c>
      <c r="M15" s="83">
        <f>Invulblad!E39</f>
        <v>0</v>
      </c>
      <c r="N15" s="1" t="s">
        <v>74</v>
      </c>
      <c r="Q15" s="83">
        <f>Invulblad!F39</f>
        <v>0</v>
      </c>
      <c r="AD15"/>
      <c r="AE15"/>
      <c r="AF15"/>
      <c r="AG15"/>
      <c r="AH15"/>
    </row>
    <row r="16" spans="1:34" ht="15">
      <c r="A16" s="1" t="s">
        <v>75</v>
      </c>
      <c r="D16" s="1" t="s">
        <v>76</v>
      </c>
      <c r="E16" s="83">
        <f>Invulblad!I39</f>
        <v>0</v>
      </c>
      <c r="F16" s="1" t="s">
        <v>77</v>
      </c>
      <c r="G16" s="83">
        <f>Invulblad!J39</f>
        <v>0</v>
      </c>
      <c r="H16" s="1" t="s">
        <v>78</v>
      </c>
      <c r="I16" s="83">
        <f>Invulblad!G39</f>
        <v>0</v>
      </c>
      <c r="J16" s="1" t="s">
        <v>79</v>
      </c>
      <c r="K16" s="83">
        <f>Invulblad!H39</f>
        <v>0</v>
      </c>
      <c r="AD16" s="89">
        <v>1</v>
      </c>
      <c r="AE16" s="90" t="s">
        <v>86</v>
      </c>
      <c r="AF16" s="88">
        <v>42</v>
      </c>
      <c r="AG16"/>
      <c r="AH16" s="88">
        <f>AF16-9</f>
        <v>33</v>
      </c>
    </row>
    <row r="17" spans="1:34" ht="15">
      <c r="A17" s="1" t="s">
        <v>80</v>
      </c>
      <c r="D17" s="83">
        <f>Invulblad!K39</f>
        <v>0</v>
      </c>
      <c r="AD17" s="89">
        <v>2</v>
      </c>
      <c r="AE17" s="90" t="s">
        <v>94</v>
      </c>
      <c r="AF17" s="88">
        <v>46</v>
      </c>
      <c r="AG17"/>
      <c r="AH17" s="88">
        <f aca="true" t="shared" si="0" ref="AH17:AH24">AF17-9</f>
        <v>37</v>
      </c>
    </row>
    <row r="18" spans="1:34" ht="15">
      <c r="A18" s="1" t="s">
        <v>81</v>
      </c>
      <c r="D18" s="83">
        <f>Invulblad!B39</f>
        <v>0</v>
      </c>
      <c r="AD18" s="89">
        <v>3</v>
      </c>
      <c r="AE18" s="90" t="s">
        <v>90</v>
      </c>
      <c r="AF18" s="88">
        <v>50</v>
      </c>
      <c r="AG18"/>
      <c r="AH18" s="88">
        <f t="shared" si="0"/>
        <v>41</v>
      </c>
    </row>
    <row r="19" spans="1:34" ht="15">
      <c r="A19" s="1" t="s">
        <v>43</v>
      </c>
      <c r="AD19" s="89">
        <v>4</v>
      </c>
      <c r="AE19" s="90" t="s">
        <v>87</v>
      </c>
      <c r="AF19" s="88">
        <v>43</v>
      </c>
      <c r="AG19"/>
      <c r="AH19" s="88">
        <f t="shared" si="0"/>
        <v>34</v>
      </c>
    </row>
    <row r="20" spans="1:34" ht="15">
      <c r="A20" s="1" t="s">
        <v>85</v>
      </c>
      <c r="D20" s="84">
        <v>0</v>
      </c>
      <c r="AD20" s="89">
        <v>5</v>
      </c>
      <c r="AE20" s="90" t="s">
        <v>91</v>
      </c>
      <c r="AF20" s="88">
        <v>47</v>
      </c>
      <c r="AG20"/>
      <c r="AH20" s="88">
        <f t="shared" si="0"/>
        <v>38</v>
      </c>
    </row>
    <row r="21" spans="1:34" ht="15">
      <c r="A21" s="1" t="s">
        <v>82</v>
      </c>
      <c r="D21" s="83">
        <f>Invulblad!M40</f>
        <v>-8</v>
      </c>
      <c r="F21" s="1" t="s">
        <v>83</v>
      </c>
      <c r="H21" s="83">
        <f>Invulblad!O40</f>
        <v>-9</v>
      </c>
      <c r="AD21" s="89">
        <v>6</v>
      </c>
      <c r="AE21" s="90" t="s">
        <v>88</v>
      </c>
      <c r="AF21" s="88">
        <v>42</v>
      </c>
      <c r="AG21"/>
      <c r="AH21" s="88">
        <f t="shared" si="0"/>
        <v>33</v>
      </c>
    </row>
    <row r="22" spans="1:34" ht="15">
      <c r="A22" s="1" t="s">
        <v>84</v>
      </c>
      <c r="AD22" s="89">
        <v>7</v>
      </c>
      <c r="AE22" s="90" t="s">
        <v>93</v>
      </c>
      <c r="AF22" s="88">
        <v>46</v>
      </c>
      <c r="AG22"/>
      <c r="AH22" s="88">
        <f t="shared" si="0"/>
        <v>37</v>
      </c>
    </row>
    <row r="23" spans="1:34" ht="15">
      <c r="A23" s="1" t="s">
        <v>44</v>
      </c>
      <c r="AD23" s="89">
        <v>8</v>
      </c>
      <c r="AE23" s="90" t="s">
        <v>89</v>
      </c>
      <c r="AF23" s="88">
        <v>43</v>
      </c>
      <c r="AG23"/>
      <c r="AH23" s="88">
        <f t="shared" si="0"/>
        <v>34</v>
      </c>
    </row>
    <row r="24" spans="1:34" ht="15">
      <c r="A24" s="1" t="s">
        <v>45</v>
      </c>
      <c r="AD24" s="89">
        <v>9</v>
      </c>
      <c r="AE24" s="90" t="s">
        <v>92</v>
      </c>
      <c r="AF24" s="88">
        <v>47</v>
      </c>
      <c r="AG24"/>
      <c r="AH24" s="88">
        <f t="shared" si="0"/>
        <v>38</v>
      </c>
    </row>
    <row r="25" ht="15">
      <c r="A25" s="1" t="s">
        <v>46</v>
      </c>
    </row>
    <row r="26" ht="15">
      <c r="A26" s="1" t="s">
        <v>47</v>
      </c>
    </row>
    <row r="27" ht="15">
      <c r="A27" s="1" t="s">
        <v>48</v>
      </c>
    </row>
    <row r="29" ht="15">
      <c r="A29" s="2" t="s">
        <v>113</v>
      </c>
    </row>
    <row r="30" ht="15">
      <c r="A30" s="87" t="e">
        <f>IF(U3&lt;U5,"bij special vermelden: uitvoeren met NIET SNEL montage scharnier","")</f>
        <v>#N/A</v>
      </c>
    </row>
    <row r="31" ht="15">
      <c r="A31" s="87" t="str">
        <f>IF(Invulblad!G39&lt;15,"invoeren als special ivm sponninghoogte links; bereken de sponningmaat als de dagmaat is opgegeven en invoeren als sponningmaat",IF(Invulblad!G39&gt;25,"invoeren als special ivm sponninghoogte links; bereken de sponningmaat als de dagmaat is opgegeven en invoeren als sponningmaat",""))</f>
        <v>invoeren als special ivm sponninghoogte links; bereken de sponningmaat als de dagmaat is opgegeven en invoeren als sponningmaat</v>
      </c>
    </row>
    <row r="32" ht="15">
      <c r="A32" s="87" t="str">
        <f>IF(Invulblad!H39&lt;15,"invoeren als special ivm sponninghoogte rechts; bereken de sponningmaat als de dagmaat is opgegeven en invoeren als sponningmaat",IF(Invulblad!H39&gt;25,"invoeren als special ivm sponninghoogte rechts; bereken de sponningmaat als de dagmaat is opgegeven en invoeren als sponningmaat",""))</f>
        <v>invoeren als special ivm sponninghoogte rechts; bereken de sponningmaat als de dagmaat is opgegeven en invoeren als sponningmaat</v>
      </c>
    </row>
    <row r="33" ht="15">
      <c r="A33" s="87" t="str">
        <f>IF(Invulblad!I39&lt;15,"invoeren als special ivm sponninghoogte boven; bereken de sponningmaat als de dagmaat is opgegeven en invoeren als sponningmaat",IF(Invulblad!I39&gt;25,"invoeren als special ivm sponninghoogte boven; bereken de sponningmaat als de dagmaat is opgegeven en invoeren als sponningmaat",""))</f>
        <v>invoeren als special ivm sponninghoogte boven; bereken de sponningmaat als de dagmaat is opgegeven en invoeren als sponningmaat</v>
      </c>
    </row>
    <row r="34" ht="15">
      <c r="A34" s="87" t="str">
        <f>IF(Invulblad!J39&lt;15,"invoeren als special ivm sponninghoogte onder; bereken de sponningmaat als de dagmaat is opgegeven en invoeren als sponningmaat",IF(Invulblad!J39&gt;25,"invoeren als special ivm sponninghoogte onder;bereken de sponningmaat als de dagmaat is opgegeven en invoeren als sponningmaat",""))</f>
        <v>invoeren als special ivm sponninghoogte onder; bereken de sponningmaat als de dagmaat is opgegeven en invoeren als sponningmaat</v>
      </c>
    </row>
    <row r="36" spans="1:10" ht="15">
      <c r="A36" s="87" t="s">
        <v>117</v>
      </c>
      <c r="B36" s="87"/>
      <c r="C36" s="87"/>
      <c r="D36" s="87"/>
      <c r="E36" s="87"/>
      <c r="F36" s="87"/>
      <c r="G36" s="87"/>
      <c r="H36" s="87"/>
      <c r="I36" s="87"/>
      <c r="J36" s="87" t="str">
        <f>IF(M15-F15-I16-K16=0,"JA",IF(F15=0,"Niet van toepassing",IF(M15=0,"Niet van toepassing","NEE")))</f>
        <v>JA</v>
      </c>
    </row>
    <row r="37" spans="1:10" ht="15">
      <c r="A37" s="87" t="s">
        <v>118</v>
      </c>
      <c r="B37" s="87"/>
      <c r="C37" s="87"/>
      <c r="D37" s="87"/>
      <c r="E37" s="87"/>
      <c r="F37" s="87"/>
      <c r="G37" s="87"/>
      <c r="H37" s="87"/>
      <c r="I37" s="87"/>
      <c r="J37" s="87" t="str">
        <f>IF(Q15-I15-G16-E16=0,"JA",IF(I15=0,"Niet van toepassing",IF(Q15=0,"Niet van toepassing","NEE")))</f>
        <v>JA</v>
      </c>
    </row>
  </sheetData>
  <sheetProtection algorithmName="SHA-512" hashValue="L3/p+r8hcCaw6t1RT0CIJx5MdKiADuZfOBJV2RzfhSWrrpUu6FyX4Rzq1cM23Ci41J+Plegs3suvHrDATmqsZA==" saltValue="v2/skfHw+7CNq1be5LBS2w==" spinCount="100000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033-D776-4838-A2AB-C61264BD13CE}">
  <sheetPr>
    <pageSetUpPr fitToPage="1"/>
  </sheetPr>
  <dimension ref="A2:AH37"/>
  <sheetViews>
    <sheetView workbookViewId="0" topLeftCell="A1">
      <selection activeCell="D2" sqref="D2"/>
    </sheetView>
  </sheetViews>
  <sheetFormatPr defaultColWidth="9.140625" defaultRowHeight="15"/>
  <cols>
    <col min="1" max="2" width="9.140625" style="1" customWidth="1"/>
    <col min="3" max="3" width="4.00390625" style="1" customWidth="1"/>
    <col min="4" max="4" width="9.140625" style="1" customWidth="1"/>
    <col min="5" max="5" width="7.7109375" style="1" customWidth="1"/>
    <col min="6" max="7" width="9.140625" style="1" customWidth="1"/>
    <col min="8" max="8" width="8.00390625" style="1" customWidth="1"/>
    <col min="9" max="11" width="9.140625" style="1" customWidth="1"/>
    <col min="12" max="12" width="5.140625" style="1" customWidth="1"/>
    <col min="13" max="15" width="9.140625" style="1" customWidth="1"/>
    <col min="16" max="16" width="5.8515625" style="1" customWidth="1"/>
    <col min="17" max="19" width="9.140625" style="1" customWidth="1"/>
    <col min="20" max="20" width="19.8515625" style="1" customWidth="1"/>
    <col min="21" max="21" width="6.140625" style="1" customWidth="1"/>
    <col min="22" max="26" width="9.140625" style="1" customWidth="1"/>
    <col min="27" max="48" width="9.140625" style="1" hidden="1" customWidth="1"/>
    <col min="49" max="16384" width="9.140625" style="1" customWidth="1"/>
  </cols>
  <sheetData>
    <row r="2" spans="1:4" ht="15">
      <c r="A2" s="1" t="s">
        <v>55</v>
      </c>
      <c r="D2" s="79" t="s">
        <v>54</v>
      </c>
    </row>
    <row r="3" spans="1:22" ht="15">
      <c r="A3" s="1" t="s">
        <v>56</v>
      </c>
      <c r="D3" s="79" t="s">
        <v>57</v>
      </c>
      <c r="T3" s="1" t="s">
        <v>109</v>
      </c>
      <c r="U3" s="80">
        <f>Invulblad!L41</f>
        <v>0</v>
      </c>
      <c r="V3" s="1" t="s">
        <v>112</v>
      </c>
    </row>
    <row r="4" spans="1:4" ht="15">
      <c r="A4" s="1" t="s">
        <v>58</v>
      </c>
      <c r="D4" s="79" t="s">
        <v>59</v>
      </c>
    </row>
    <row r="5" spans="1:23" ht="15">
      <c r="A5" s="1" t="s">
        <v>60</v>
      </c>
      <c r="D5" s="79" t="s">
        <v>61</v>
      </c>
      <c r="T5" s="1" t="s">
        <v>114</v>
      </c>
      <c r="U5" s="1" t="e">
        <f>_xlfn.XLOOKUP(D11,AE16:AE24,AF16:AF24,,FALSE)</f>
        <v>#N/A</v>
      </c>
      <c r="V5" s="1" t="s">
        <v>112</v>
      </c>
      <c r="W5" s="1" t="s">
        <v>115</v>
      </c>
    </row>
    <row r="6" spans="1:23" ht="15">
      <c r="A6" s="1" t="s">
        <v>62</v>
      </c>
      <c r="D6" s="79">
        <v>1091</v>
      </c>
      <c r="T6" s="1" t="s">
        <v>114</v>
      </c>
      <c r="U6" s="1" t="e">
        <f>_xlfn.XLOOKUP(D11,AE16:AE24,AH16:AH24,,FALSE)</f>
        <v>#N/A</v>
      </c>
      <c r="V6" s="1" t="s">
        <v>112</v>
      </c>
      <c r="W6" s="1" t="s">
        <v>116</v>
      </c>
    </row>
    <row r="7" spans="1:5" ht="15">
      <c r="A7" s="1" t="s">
        <v>63</v>
      </c>
      <c r="D7" s="80" t="str">
        <f>IF(Invulblad!O41="zwart","zwarte","witte")</f>
        <v>witte</v>
      </c>
      <c r="E7" s="1" t="s">
        <v>64</v>
      </c>
    </row>
    <row r="8" spans="1:4" ht="15">
      <c r="A8" s="1" t="s">
        <v>65</v>
      </c>
      <c r="D8" s="1" t="s">
        <v>66</v>
      </c>
    </row>
    <row r="9" spans="1:4" ht="15">
      <c r="A9" s="1" t="s">
        <v>69</v>
      </c>
      <c r="D9" s="1" t="s">
        <v>68</v>
      </c>
    </row>
    <row r="10" spans="1:34" ht="15">
      <c r="A10" s="1" t="s">
        <v>49</v>
      </c>
      <c r="D10" s="81">
        <f>Invulblad!M41</f>
        <v>0</v>
      </c>
      <c r="AD10"/>
      <c r="AE10"/>
      <c r="AF10" s="88" t="s">
        <v>110</v>
      </c>
      <c r="AG10"/>
      <c r="AH10" s="88" t="s">
        <v>111</v>
      </c>
    </row>
    <row r="11" spans="1:34" ht="15">
      <c r="A11" s="1" t="s">
        <v>50</v>
      </c>
      <c r="D11" s="81">
        <f>Invulblad!N41</f>
        <v>0</v>
      </c>
      <c r="AD11"/>
      <c r="AE11"/>
      <c r="AF11" s="88">
        <v>1393350</v>
      </c>
      <c r="AG11"/>
      <c r="AH11" s="88">
        <v>1393351</v>
      </c>
    </row>
    <row r="12" spans="1:34" ht="15">
      <c r="A12" s="1" t="s">
        <v>41</v>
      </c>
      <c r="D12" s="1" t="s">
        <v>67</v>
      </c>
      <c r="AD12"/>
      <c r="AE12"/>
      <c r="AF12" s="88"/>
      <c r="AG12"/>
      <c r="AH12" s="88"/>
    </row>
    <row r="13" spans="1:34" ht="15">
      <c r="A13" s="1" t="s">
        <v>51</v>
      </c>
      <c r="D13" s="80" t="str">
        <f>IF(Invulblad!E41&gt;0,"Sponningmaat","Dagmaat")</f>
        <v>Dagmaat</v>
      </c>
      <c r="AD13"/>
      <c r="AE13"/>
      <c r="AF13" s="88" t="s">
        <v>7</v>
      </c>
      <c r="AG13"/>
      <c r="AH13" s="88" t="s">
        <v>7</v>
      </c>
    </row>
    <row r="14" spans="1:34" ht="15">
      <c r="A14" s="1" t="s">
        <v>42</v>
      </c>
      <c r="AD14"/>
      <c r="AE14" t="s">
        <v>8</v>
      </c>
      <c r="AF14" s="88" t="s">
        <v>109</v>
      </c>
      <c r="AG14"/>
      <c r="AH14" s="88" t="s">
        <v>109</v>
      </c>
    </row>
    <row r="15" spans="1:34" ht="15">
      <c r="A15" s="1" t="s">
        <v>70</v>
      </c>
      <c r="D15" s="1" t="s">
        <v>71</v>
      </c>
      <c r="F15" s="82">
        <f>Invulblad!C41</f>
        <v>0</v>
      </c>
      <c r="G15" s="1" t="s">
        <v>72</v>
      </c>
      <c r="I15" s="83">
        <f>Invulblad!D41</f>
        <v>0</v>
      </c>
      <c r="J15" s="1" t="s">
        <v>73</v>
      </c>
      <c r="M15" s="83">
        <f>Invulblad!E41</f>
        <v>0</v>
      </c>
      <c r="N15" s="1" t="s">
        <v>74</v>
      </c>
      <c r="Q15" s="83">
        <f>Invulblad!F41</f>
        <v>0</v>
      </c>
      <c r="AD15"/>
      <c r="AE15"/>
      <c r="AF15"/>
      <c r="AG15"/>
      <c r="AH15"/>
    </row>
    <row r="16" spans="1:34" ht="15">
      <c r="A16" s="1" t="s">
        <v>75</v>
      </c>
      <c r="D16" s="1" t="s">
        <v>76</v>
      </c>
      <c r="E16" s="83">
        <f>Invulblad!I41</f>
        <v>0</v>
      </c>
      <c r="F16" s="1" t="s">
        <v>77</v>
      </c>
      <c r="G16" s="83">
        <f>Invulblad!J41</f>
        <v>0</v>
      </c>
      <c r="H16" s="1" t="s">
        <v>78</v>
      </c>
      <c r="I16" s="83">
        <f>Invulblad!G41</f>
        <v>0</v>
      </c>
      <c r="J16" s="1" t="s">
        <v>79</v>
      </c>
      <c r="K16" s="83">
        <f>Invulblad!H41</f>
        <v>0</v>
      </c>
      <c r="AD16" s="89">
        <v>1</v>
      </c>
      <c r="AE16" s="90" t="s">
        <v>86</v>
      </c>
      <c r="AF16" s="88">
        <v>42</v>
      </c>
      <c r="AG16"/>
      <c r="AH16" s="88">
        <f>AF16-9</f>
        <v>33</v>
      </c>
    </row>
    <row r="17" spans="1:34" ht="15">
      <c r="A17" s="1" t="s">
        <v>80</v>
      </c>
      <c r="D17" s="83">
        <f>Invulblad!K41</f>
        <v>0</v>
      </c>
      <c r="AD17" s="89">
        <v>2</v>
      </c>
      <c r="AE17" s="90" t="s">
        <v>94</v>
      </c>
      <c r="AF17" s="88">
        <v>46</v>
      </c>
      <c r="AG17"/>
      <c r="AH17" s="88">
        <f aca="true" t="shared" si="0" ref="AH17:AH24">AF17-9</f>
        <v>37</v>
      </c>
    </row>
    <row r="18" spans="1:34" ht="15">
      <c r="A18" s="1" t="s">
        <v>81</v>
      </c>
      <c r="D18" s="83">
        <f>Invulblad!B41</f>
        <v>0</v>
      </c>
      <c r="AD18" s="89">
        <v>3</v>
      </c>
      <c r="AE18" s="90" t="s">
        <v>90</v>
      </c>
      <c r="AF18" s="88">
        <v>50</v>
      </c>
      <c r="AG18"/>
      <c r="AH18" s="88">
        <f t="shared" si="0"/>
        <v>41</v>
      </c>
    </row>
    <row r="19" spans="1:34" ht="15">
      <c r="A19" s="1" t="s">
        <v>43</v>
      </c>
      <c r="AD19" s="89">
        <v>4</v>
      </c>
      <c r="AE19" s="90" t="s">
        <v>87</v>
      </c>
      <c r="AF19" s="88">
        <v>43</v>
      </c>
      <c r="AG19"/>
      <c r="AH19" s="88">
        <f t="shared" si="0"/>
        <v>34</v>
      </c>
    </row>
    <row r="20" spans="1:34" ht="15">
      <c r="A20" s="1" t="s">
        <v>85</v>
      </c>
      <c r="D20" s="84">
        <v>0</v>
      </c>
      <c r="AD20" s="89">
        <v>5</v>
      </c>
      <c r="AE20" s="90" t="s">
        <v>91</v>
      </c>
      <c r="AF20" s="88">
        <v>47</v>
      </c>
      <c r="AG20"/>
      <c r="AH20" s="88">
        <f t="shared" si="0"/>
        <v>38</v>
      </c>
    </row>
    <row r="21" spans="1:34" ht="15">
      <c r="A21" s="1" t="s">
        <v>82</v>
      </c>
      <c r="D21" s="83">
        <f>Invulblad!M42</f>
        <v>-8</v>
      </c>
      <c r="F21" s="1" t="s">
        <v>83</v>
      </c>
      <c r="H21" s="83">
        <f>Invulblad!O42</f>
        <v>-9</v>
      </c>
      <c r="AD21" s="89">
        <v>6</v>
      </c>
      <c r="AE21" s="90" t="s">
        <v>88</v>
      </c>
      <c r="AF21" s="88">
        <v>42</v>
      </c>
      <c r="AG21"/>
      <c r="AH21" s="88">
        <f t="shared" si="0"/>
        <v>33</v>
      </c>
    </row>
    <row r="22" spans="1:34" ht="15">
      <c r="A22" s="1" t="s">
        <v>84</v>
      </c>
      <c r="AD22" s="89">
        <v>7</v>
      </c>
      <c r="AE22" s="90" t="s">
        <v>93</v>
      </c>
      <c r="AF22" s="88">
        <v>46</v>
      </c>
      <c r="AG22"/>
      <c r="AH22" s="88">
        <f t="shared" si="0"/>
        <v>37</v>
      </c>
    </row>
    <row r="23" spans="1:34" ht="15">
      <c r="A23" s="1" t="s">
        <v>44</v>
      </c>
      <c r="AD23" s="89">
        <v>8</v>
      </c>
      <c r="AE23" s="90" t="s">
        <v>89</v>
      </c>
      <c r="AF23" s="88">
        <v>43</v>
      </c>
      <c r="AG23"/>
      <c r="AH23" s="88">
        <f t="shared" si="0"/>
        <v>34</v>
      </c>
    </row>
    <row r="24" spans="1:34" ht="15">
      <c r="A24" s="1" t="s">
        <v>45</v>
      </c>
      <c r="AD24" s="89">
        <v>9</v>
      </c>
      <c r="AE24" s="90" t="s">
        <v>92</v>
      </c>
      <c r="AF24" s="88">
        <v>47</v>
      </c>
      <c r="AG24"/>
      <c r="AH24" s="88">
        <f t="shared" si="0"/>
        <v>38</v>
      </c>
    </row>
    <row r="25" ht="15">
      <c r="A25" s="1" t="s">
        <v>46</v>
      </c>
    </row>
    <row r="26" ht="15">
      <c r="A26" s="1" t="s">
        <v>47</v>
      </c>
    </row>
    <row r="27" ht="15">
      <c r="A27" s="1" t="s">
        <v>48</v>
      </c>
    </row>
    <row r="29" ht="15">
      <c r="A29" s="2" t="s">
        <v>113</v>
      </c>
    </row>
    <row r="30" ht="15">
      <c r="A30" s="87" t="e">
        <f>IF(U3&lt;U5,"bij special vermelden: uitvoeren met NIET SNEL montage scharnier","")</f>
        <v>#N/A</v>
      </c>
    </row>
    <row r="31" ht="15">
      <c r="A31" s="87" t="str">
        <f>IF(Invulblad!G41&lt;15,"invoeren als special ivm sponninghoogte links; bereken de sponningmaat als de dagmaat is opgegeven en invoeren als sponningmaat",IF(Invulblad!G41&gt;25,"invoeren als special ivm sponninghoogte links; bereken de sponningmaat als de dagmaat is opgegeven en invoeren als sponningmaat",""))</f>
        <v>invoeren als special ivm sponninghoogte links; bereken de sponningmaat als de dagmaat is opgegeven en invoeren als sponningmaat</v>
      </c>
    </row>
    <row r="32" ht="15">
      <c r="A32" s="87" t="str">
        <f>IF(Invulblad!H41&lt;15,"invoeren als special ivm sponninghoogte rechts; bereken de sponningmaat als de dagmaat is opgegeven en invoeren als sponningmaat",IF(Invulblad!H41&gt;25,"invoeren als special ivm sponninghoogte rechts; bereken de sponningmaat als de dagmaat is opgegeven en invoeren als sponningmaat",""))</f>
        <v>invoeren als special ivm sponninghoogte rechts; bereken de sponningmaat als de dagmaat is opgegeven en invoeren als sponningmaat</v>
      </c>
    </row>
    <row r="33" ht="15">
      <c r="A33" s="87" t="str">
        <f>IF(Invulblad!I41&lt;15,"invoeren als special ivm sponninghoogte boven; bereken de sponningmaat als de dagmaat is opgegeven en invoeren als sponningmaat",IF(Invulblad!I41&gt;25,"invoeren als special ivm sponninghoogte boven; bereken de sponningmaat als de dagmaat is opgegeven en invoeren als sponningmaat",""))</f>
        <v>invoeren als special ivm sponninghoogte boven; bereken de sponningmaat als de dagmaat is opgegeven en invoeren als sponningmaat</v>
      </c>
    </row>
    <row r="34" ht="15">
      <c r="A34" s="87" t="str">
        <f>IF(Invulblad!J41&lt;15,"invoeren als special ivm sponninghoogte onder; bereken de sponningmaat als de dagmaat is opgegeven en invoeren als sponningmaat",IF(Invulblad!J41&gt;25,"invoeren als special ivm sponninghoogte onder;bereken de sponningmaat als de dagmaat is opgegeven en invoeren als sponningmaat",""))</f>
        <v>invoeren als special ivm sponninghoogte onder; bereken de sponningmaat als de dagmaat is opgegeven en invoeren als sponningmaat</v>
      </c>
    </row>
    <row r="36" spans="1:10" ht="15">
      <c r="A36" s="87" t="s">
        <v>117</v>
      </c>
      <c r="B36" s="87"/>
      <c r="C36" s="87"/>
      <c r="D36" s="87"/>
      <c r="E36" s="87"/>
      <c r="F36" s="87"/>
      <c r="G36" s="87"/>
      <c r="H36" s="87"/>
      <c r="I36" s="87"/>
      <c r="J36" s="87" t="str">
        <f>IF(M15-F15-I16-K16=0,"JA",IF(F15=0,"Niet van toepassing",IF(M15=0,"Niet van toepassing","NEE")))</f>
        <v>JA</v>
      </c>
    </row>
    <row r="37" spans="1:10" ht="15">
      <c r="A37" s="87" t="s">
        <v>118</v>
      </c>
      <c r="B37" s="87"/>
      <c r="C37" s="87"/>
      <c r="D37" s="87"/>
      <c r="E37" s="87"/>
      <c r="F37" s="87"/>
      <c r="G37" s="87"/>
      <c r="H37" s="87"/>
      <c r="I37" s="87"/>
      <c r="J37" s="87" t="str">
        <f>IF(Q15-I15-G16-E16=0,"JA",IF(I15=0,"Niet van toepassing",IF(Q15=0,"Niet van toepassing","NEE")))</f>
        <v>JA</v>
      </c>
    </row>
  </sheetData>
  <sheetProtection algorithmName="SHA-512" hashValue="7VWX9rWXoxbXfLRtggSQPA9StNNEkB5vlell80d2cFYPaYVt97OPInzOmJXUOx7BZbxLoRr/v6Hhk4L0TRh8/A==" saltValue="DQQUcB34faEWhIVze2r35Q==" spinCount="100000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AB67-D238-4329-8281-C466302DFFE7}">
  <sheetPr>
    <pageSetUpPr fitToPage="1"/>
  </sheetPr>
  <dimension ref="A2:AH37"/>
  <sheetViews>
    <sheetView workbookViewId="0" topLeftCell="A1">
      <selection activeCell="D2" sqref="D2"/>
    </sheetView>
  </sheetViews>
  <sheetFormatPr defaultColWidth="9.140625" defaultRowHeight="15"/>
  <cols>
    <col min="1" max="2" width="9.140625" style="1" customWidth="1"/>
    <col min="3" max="3" width="4.00390625" style="1" customWidth="1"/>
    <col min="4" max="4" width="9.140625" style="1" customWidth="1"/>
    <col min="5" max="5" width="7.7109375" style="1" customWidth="1"/>
    <col min="6" max="7" width="9.140625" style="1" customWidth="1"/>
    <col min="8" max="8" width="8.00390625" style="1" customWidth="1"/>
    <col min="9" max="11" width="9.140625" style="1" customWidth="1"/>
    <col min="12" max="12" width="5.140625" style="1" customWidth="1"/>
    <col min="13" max="15" width="9.140625" style="1" customWidth="1"/>
    <col min="16" max="16" width="5.8515625" style="1" customWidth="1"/>
    <col min="17" max="18" width="9.140625" style="1" customWidth="1"/>
    <col min="19" max="19" width="8.8515625" style="1" customWidth="1"/>
    <col min="20" max="20" width="19.57421875" style="1" customWidth="1"/>
    <col min="21" max="21" width="5.7109375" style="1" customWidth="1"/>
    <col min="22" max="26" width="9.140625" style="1" customWidth="1"/>
    <col min="27" max="48" width="9.140625" style="1" hidden="1" customWidth="1"/>
    <col min="49" max="16384" width="9.140625" style="1" customWidth="1"/>
  </cols>
  <sheetData>
    <row r="2" spans="1:4" ht="15">
      <c r="A2" s="1" t="s">
        <v>55</v>
      </c>
      <c r="D2" s="79" t="s">
        <v>54</v>
      </c>
    </row>
    <row r="3" spans="1:22" ht="15">
      <c r="A3" s="1" t="s">
        <v>56</v>
      </c>
      <c r="D3" s="79" t="s">
        <v>57</v>
      </c>
      <c r="T3" s="1" t="s">
        <v>109</v>
      </c>
      <c r="U3" s="80">
        <f>Invulblad!L43</f>
        <v>0</v>
      </c>
      <c r="V3" s="1" t="s">
        <v>112</v>
      </c>
    </row>
    <row r="4" spans="1:4" ht="15">
      <c r="A4" s="1" t="s">
        <v>58</v>
      </c>
      <c r="D4" s="79" t="s">
        <v>59</v>
      </c>
    </row>
    <row r="5" spans="1:23" ht="15">
      <c r="A5" s="1" t="s">
        <v>60</v>
      </c>
      <c r="D5" s="79" t="s">
        <v>61</v>
      </c>
      <c r="T5" s="1" t="s">
        <v>114</v>
      </c>
      <c r="U5" s="1" t="e">
        <f>_xlfn.XLOOKUP(D11,AE16:AE24,AF16:AF24,,FALSE)</f>
        <v>#N/A</v>
      </c>
      <c r="V5" s="1" t="s">
        <v>112</v>
      </c>
      <c r="W5" s="1" t="s">
        <v>115</v>
      </c>
    </row>
    <row r="6" spans="1:23" ht="15">
      <c r="A6" s="1" t="s">
        <v>62</v>
      </c>
      <c r="D6" s="79">
        <v>1091</v>
      </c>
      <c r="T6" s="1" t="s">
        <v>114</v>
      </c>
      <c r="U6" s="1" t="e">
        <f>_xlfn.XLOOKUP(D11,AE16:AE24,AH16:AH24,,FALSE)</f>
        <v>#N/A</v>
      </c>
      <c r="V6" s="1" t="s">
        <v>112</v>
      </c>
      <c r="W6" s="1" t="s">
        <v>116</v>
      </c>
    </row>
    <row r="7" spans="1:5" ht="15">
      <c r="A7" s="1" t="s">
        <v>63</v>
      </c>
      <c r="D7" s="80" t="str">
        <f>IF(Invulblad!O43="zwart","zwarte","witte")</f>
        <v>witte</v>
      </c>
      <c r="E7" s="1" t="s">
        <v>64</v>
      </c>
    </row>
    <row r="8" spans="1:4" ht="15">
      <c r="A8" s="1" t="s">
        <v>65</v>
      </c>
      <c r="D8" s="1" t="s">
        <v>66</v>
      </c>
    </row>
    <row r="9" spans="1:4" ht="15">
      <c r="A9" s="1" t="s">
        <v>69</v>
      </c>
      <c r="D9" s="1" t="s">
        <v>68</v>
      </c>
    </row>
    <row r="10" spans="1:34" ht="15">
      <c r="A10" s="1" t="s">
        <v>49</v>
      </c>
      <c r="D10" s="81">
        <f>Invulblad!M43</f>
        <v>0</v>
      </c>
      <c r="AD10"/>
      <c r="AE10"/>
      <c r="AF10" s="88" t="s">
        <v>110</v>
      </c>
      <c r="AG10"/>
      <c r="AH10" s="88" t="s">
        <v>111</v>
      </c>
    </row>
    <row r="11" spans="1:34" ht="15">
      <c r="A11" s="1" t="s">
        <v>50</v>
      </c>
      <c r="D11" s="81">
        <f>Invulblad!N43</f>
        <v>0</v>
      </c>
      <c r="AD11"/>
      <c r="AE11"/>
      <c r="AF11" s="88">
        <v>1393350</v>
      </c>
      <c r="AG11"/>
      <c r="AH11" s="88">
        <v>1393351</v>
      </c>
    </row>
    <row r="12" spans="1:34" ht="15">
      <c r="A12" s="1" t="s">
        <v>41</v>
      </c>
      <c r="D12" s="1" t="s">
        <v>67</v>
      </c>
      <c r="AD12"/>
      <c r="AE12"/>
      <c r="AF12" s="88"/>
      <c r="AG12"/>
      <c r="AH12" s="88"/>
    </row>
    <row r="13" spans="1:34" ht="15">
      <c r="A13" s="1" t="s">
        <v>51</v>
      </c>
      <c r="D13" s="80" t="str">
        <f>IF(Invulblad!E43&gt;0,"Sponningmaat","Dagmaat")</f>
        <v>Dagmaat</v>
      </c>
      <c r="AD13"/>
      <c r="AE13"/>
      <c r="AF13" s="88" t="s">
        <v>7</v>
      </c>
      <c r="AG13"/>
      <c r="AH13" s="88" t="s">
        <v>7</v>
      </c>
    </row>
    <row r="14" spans="1:34" ht="15">
      <c r="A14" s="1" t="s">
        <v>42</v>
      </c>
      <c r="AD14"/>
      <c r="AE14" t="s">
        <v>8</v>
      </c>
      <c r="AF14" s="88" t="s">
        <v>109</v>
      </c>
      <c r="AG14"/>
      <c r="AH14" s="88" t="s">
        <v>109</v>
      </c>
    </row>
    <row r="15" spans="1:34" ht="15">
      <c r="A15" s="1" t="s">
        <v>70</v>
      </c>
      <c r="D15" s="1" t="s">
        <v>71</v>
      </c>
      <c r="F15" s="82">
        <f>Invulblad!C43</f>
        <v>0</v>
      </c>
      <c r="G15" s="1" t="s">
        <v>72</v>
      </c>
      <c r="I15" s="83">
        <f>Invulblad!D43</f>
        <v>0</v>
      </c>
      <c r="J15" s="1" t="s">
        <v>73</v>
      </c>
      <c r="M15" s="83">
        <f>Invulblad!E43</f>
        <v>0</v>
      </c>
      <c r="N15" s="1" t="s">
        <v>74</v>
      </c>
      <c r="Q15" s="83">
        <f>Invulblad!F43</f>
        <v>0</v>
      </c>
      <c r="AD15"/>
      <c r="AE15"/>
      <c r="AF15"/>
      <c r="AG15"/>
      <c r="AH15"/>
    </row>
    <row r="16" spans="1:34" ht="15">
      <c r="A16" s="1" t="s">
        <v>75</v>
      </c>
      <c r="D16" s="1" t="s">
        <v>76</v>
      </c>
      <c r="E16" s="83">
        <f>Invulblad!I43</f>
        <v>0</v>
      </c>
      <c r="F16" s="1" t="s">
        <v>77</v>
      </c>
      <c r="G16" s="83">
        <f>Invulblad!J43</f>
        <v>0</v>
      </c>
      <c r="H16" s="1" t="s">
        <v>78</v>
      </c>
      <c r="I16" s="83">
        <f>Invulblad!G43</f>
        <v>0</v>
      </c>
      <c r="J16" s="1" t="s">
        <v>79</v>
      </c>
      <c r="K16" s="83">
        <f>Invulblad!H43</f>
        <v>0</v>
      </c>
      <c r="AD16" s="89">
        <v>1</v>
      </c>
      <c r="AE16" s="90" t="s">
        <v>86</v>
      </c>
      <c r="AF16" s="88">
        <v>42</v>
      </c>
      <c r="AG16"/>
      <c r="AH16" s="88">
        <f>AF16-9</f>
        <v>33</v>
      </c>
    </row>
    <row r="17" spans="1:34" ht="15">
      <c r="A17" s="1" t="s">
        <v>80</v>
      </c>
      <c r="D17" s="83">
        <f>Invulblad!K43</f>
        <v>0</v>
      </c>
      <c r="AD17" s="89">
        <v>2</v>
      </c>
      <c r="AE17" s="90" t="s">
        <v>94</v>
      </c>
      <c r="AF17" s="88">
        <v>46</v>
      </c>
      <c r="AG17"/>
      <c r="AH17" s="88">
        <f aca="true" t="shared" si="0" ref="AH17:AH24">AF17-9</f>
        <v>37</v>
      </c>
    </row>
    <row r="18" spans="1:34" ht="15">
      <c r="A18" s="1" t="s">
        <v>81</v>
      </c>
      <c r="D18" s="83">
        <f>Invulblad!B43</f>
        <v>0</v>
      </c>
      <c r="AD18" s="89">
        <v>3</v>
      </c>
      <c r="AE18" s="90" t="s">
        <v>90</v>
      </c>
      <c r="AF18" s="88">
        <v>50</v>
      </c>
      <c r="AG18"/>
      <c r="AH18" s="88">
        <f t="shared" si="0"/>
        <v>41</v>
      </c>
    </row>
    <row r="19" spans="1:34" ht="15">
      <c r="A19" s="1" t="s">
        <v>43</v>
      </c>
      <c r="AD19" s="89">
        <v>4</v>
      </c>
      <c r="AE19" s="90" t="s">
        <v>87</v>
      </c>
      <c r="AF19" s="88">
        <v>43</v>
      </c>
      <c r="AG19"/>
      <c r="AH19" s="88">
        <f t="shared" si="0"/>
        <v>34</v>
      </c>
    </row>
    <row r="20" spans="1:34" ht="15">
      <c r="A20" s="1" t="s">
        <v>85</v>
      </c>
      <c r="D20" s="84">
        <v>0</v>
      </c>
      <c r="AD20" s="89">
        <v>5</v>
      </c>
      <c r="AE20" s="90" t="s">
        <v>91</v>
      </c>
      <c r="AF20" s="88">
        <v>47</v>
      </c>
      <c r="AG20"/>
      <c r="AH20" s="88">
        <f t="shared" si="0"/>
        <v>38</v>
      </c>
    </row>
    <row r="21" spans="1:34" ht="15">
      <c r="A21" s="1" t="s">
        <v>82</v>
      </c>
      <c r="D21" s="83">
        <f>Invulblad!M44</f>
        <v>-8</v>
      </c>
      <c r="F21" s="1" t="s">
        <v>83</v>
      </c>
      <c r="H21" s="83">
        <f>Invulblad!O44</f>
        <v>-9</v>
      </c>
      <c r="AD21" s="89">
        <v>6</v>
      </c>
      <c r="AE21" s="90" t="s">
        <v>88</v>
      </c>
      <c r="AF21" s="88">
        <v>42</v>
      </c>
      <c r="AG21"/>
      <c r="AH21" s="88">
        <f t="shared" si="0"/>
        <v>33</v>
      </c>
    </row>
    <row r="22" spans="1:34" ht="15">
      <c r="A22" s="1" t="s">
        <v>84</v>
      </c>
      <c r="AD22" s="89">
        <v>7</v>
      </c>
      <c r="AE22" s="90" t="s">
        <v>93</v>
      </c>
      <c r="AF22" s="88">
        <v>46</v>
      </c>
      <c r="AG22"/>
      <c r="AH22" s="88">
        <f t="shared" si="0"/>
        <v>37</v>
      </c>
    </row>
    <row r="23" spans="1:34" ht="15">
      <c r="A23" s="1" t="s">
        <v>44</v>
      </c>
      <c r="AD23" s="89">
        <v>8</v>
      </c>
      <c r="AE23" s="90" t="s">
        <v>89</v>
      </c>
      <c r="AF23" s="88">
        <v>43</v>
      </c>
      <c r="AG23"/>
      <c r="AH23" s="88">
        <f t="shared" si="0"/>
        <v>34</v>
      </c>
    </row>
    <row r="24" spans="1:34" ht="15">
      <c r="A24" s="1" t="s">
        <v>45</v>
      </c>
      <c r="AD24" s="89">
        <v>9</v>
      </c>
      <c r="AE24" s="90" t="s">
        <v>92</v>
      </c>
      <c r="AF24" s="88">
        <v>47</v>
      </c>
      <c r="AG24"/>
      <c r="AH24" s="88">
        <f t="shared" si="0"/>
        <v>38</v>
      </c>
    </row>
    <row r="25" ht="15">
      <c r="A25" s="1" t="s">
        <v>46</v>
      </c>
    </row>
    <row r="26" ht="15">
      <c r="A26" s="1" t="s">
        <v>47</v>
      </c>
    </row>
    <row r="27" ht="15">
      <c r="A27" s="1" t="s">
        <v>48</v>
      </c>
    </row>
    <row r="29" ht="15">
      <c r="A29" s="2" t="s">
        <v>113</v>
      </c>
    </row>
    <row r="30" ht="15">
      <c r="A30" s="87" t="e">
        <f>IF(U3&lt;U5,"bij special vermelden: uitvoeren met NIET SNEL montage scharnier","")</f>
        <v>#N/A</v>
      </c>
    </row>
    <row r="31" ht="15">
      <c r="A31" s="87" t="str">
        <f>IF(Invulblad!G43&lt;15,"invoeren als special ivm sponninghoogte links; bereken de sponningmaat als de dagmaat is opgegeven en invoeren als sponningmaat",IF(Invulblad!G43&gt;25,"invoeren als special ivm sponninghoogte links; bereken de sponningmaat als de dagmaat is opgegeven en invoeren als sponningmaat",""))</f>
        <v>invoeren als special ivm sponninghoogte links; bereken de sponningmaat als de dagmaat is opgegeven en invoeren als sponningmaat</v>
      </c>
    </row>
    <row r="32" ht="15">
      <c r="A32" s="87" t="str">
        <f>IF(Invulblad!H43&lt;15,"invoeren als special ivm sponninghoogte rechts; bereken de sponningmaat als de dagmaat is opgegeven en invoeren als sponningmaat",IF(Invulblad!H43&gt;25,"invoeren als special ivm sponninghoogte rechts; bereken de sponningmaat als de dagmaat is opgegeven en invoeren als sponningmaat",""))</f>
        <v>invoeren als special ivm sponninghoogte rechts; bereken de sponningmaat als de dagmaat is opgegeven en invoeren als sponningmaat</v>
      </c>
    </row>
    <row r="33" ht="15">
      <c r="A33" s="87" t="str">
        <f>IF(Invulblad!I43&lt;15,"invoeren als special ivm sponninghoogte boven; bereken de sponningmaat als de dagmaat is opgegeven en invoeren als sponningmaat",IF(Invulblad!I43&gt;25,"invoeren als special ivm sponninghoogte boven; bereken de sponningmaat als de dagmaat is opgegeven en invoeren als sponningmaat",""))</f>
        <v>invoeren als special ivm sponninghoogte boven; bereken de sponningmaat als de dagmaat is opgegeven en invoeren als sponningmaat</v>
      </c>
    </row>
    <row r="34" ht="15">
      <c r="A34" s="87" t="str">
        <f>IF(Invulblad!J43&lt;15,"invoeren als special ivm sponninghoogte onder; bereken de sponningmaat als de dagmaat is opgegeven en invoeren als sponningmaat",IF(Invulblad!J43&gt;25,"invoeren als special ivm sponninghoogte onder;bereken de sponningmaat als de dagmaat is opgegeven en invoeren als sponningmaat",""))</f>
        <v>invoeren als special ivm sponninghoogte onder; bereken de sponningmaat als de dagmaat is opgegeven en invoeren als sponningmaat</v>
      </c>
    </row>
    <row r="36" spans="1:10" ht="15">
      <c r="A36" s="87" t="s">
        <v>117</v>
      </c>
      <c r="B36" s="87"/>
      <c r="C36" s="87"/>
      <c r="D36" s="87"/>
      <c r="E36" s="87"/>
      <c r="F36" s="87"/>
      <c r="G36" s="87"/>
      <c r="H36" s="87"/>
      <c r="I36" s="87"/>
      <c r="J36" s="87" t="str">
        <f>IF(M15-F15-I16-K16=0,"JA",IF(F15=0,"Niet van toepassing",IF(M15=0,"Niet van toepassing","NEE")))</f>
        <v>JA</v>
      </c>
    </row>
    <row r="37" spans="1:10" ht="15">
      <c r="A37" s="87" t="s">
        <v>118</v>
      </c>
      <c r="B37" s="87"/>
      <c r="C37" s="87"/>
      <c r="D37" s="87"/>
      <c r="E37" s="87"/>
      <c r="F37" s="87"/>
      <c r="G37" s="87"/>
      <c r="H37" s="87"/>
      <c r="I37" s="87"/>
      <c r="J37" s="87" t="str">
        <f>IF(Q15-I15-G16-E16=0,"JA",IF(I15=0,"Niet van toepassing",IF(Q15=0,"Niet van toepassing","NEE")))</f>
        <v>JA</v>
      </c>
    </row>
  </sheetData>
  <sheetProtection algorithmName="SHA-512" hashValue="q+wHyFSYNZ1sorxMXie1voDT970NjAuKzDNnmdivNkUKxqXm6gudpOGXtFDAeYRnkkgtbYGr8nmeesAiemJK/g==" saltValue="TGJY5B03cvAefRvolBBw+g==" spinCount="100000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54F4FE08C44EAC6096D2EA77693B" ma:contentTypeVersion="2" ma:contentTypeDescription="Een nieuw document maken." ma:contentTypeScope="" ma:versionID="b2fc6669190839c12275abe1566ec915">
  <xsd:schema xmlns:xsd="http://www.w3.org/2001/XMLSchema" xmlns:xs="http://www.w3.org/2001/XMLSchema" xmlns:p="http://schemas.microsoft.com/office/2006/metadata/properties" xmlns:ns2="a77247d6-ea2b-455f-ab69-46c4c9a8f30c" targetNamespace="http://schemas.microsoft.com/office/2006/metadata/properties" ma:root="true" ma:fieldsID="172f24b5f78cd264756e5130f989648b" ns2:_="">
    <xsd:import namespace="a77247d6-ea2b-455f-ab69-46c4c9a8f3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247d6-ea2b-455f-ab69-46c4c9a8f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08349-E890-4F43-9A1D-BF0875CE4B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3684C-10E4-4720-BD04-3D44062168BB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a77247d6-ea2b-455f-ab69-46c4c9a8f30c"/>
  </ds:schemaRefs>
</ds:datastoreItem>
</file>

<file path=customXml/itemProps3.xml><?xml version="1.0" encoding="utf-8"?>
<ds:datastoreItem xmlns:ds="http://schemas.openxmlformats.org/officeDocument/2006/customXml" ds:itemID="{2B4B444E-B714-4A4A-8E18-AA0B165A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7247d6-ea2b-455f-ab69-46c4c9a8f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der Welle</dc:creator>
  <cp:keywords/>
  <dc:description/>
  <cp:lastModifiedBy>Rob van der Welle</cp:lastModifiedBy>
  <cp:lastPrinted>2021-11-17T13:16:58Z</cp:lastPrinted>
  <dcterms:created xsi:type="dcterms:W3CDTF">2019-11-01T09:03:29Z</dcterms:created>
  <dcterms:modified xsi:type="dcterms:W3CDTF">2022-04-05T13:21:07Z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0x0101009E1654F4FE08C44EAC6096D2EA77693B</vt:lpwstr>
  </property>
</Properties>
</file>